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olors1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AN\OneDrive - Departamento Nacional de Planeacion\SULMA 2024\Informe de Ejecución Presupuestal 2024\"/>
    </mc:Choice>
  </mc:AlternateContent>
  <bookViews>
    <workbookView xWindow="-120" yWindow="-120" windowWidth="29040" windowHeight="15840"/>
  </bookViews>
  <sheets>
    <sheet name="SIIF-Ejecución" sheetId="1" r:id="rId1"/>
    <sheet name="Ejecución Tipo de Gasto" sheetId="2" r:id="rId2"/>
    <sheet name="Ejecución Funcionamiento" sheetId="7" r:id="rId3"/>
    <sheet name="Ejecución Inversión" sheetId="8" r:id="rId4"/>
    <sheet name="Ejecución Deuda" sheetId="14" r:id="rId5"/>
    <sheet name="TOTAL REZAGO 2023" sheetId="45" r:id="rId6"/>
  </sheets>
  <externalReferences>
    <externalReference r:id="rId7"/>
  </externalReferences>
  <definedNames>
    <definedName name="_xlnm._FilterDatabase" localSheetId="1" hidden="1">'Ejecución Tipo de Gasto'!$A$5:$O$15</definedName>
    <definedName name="_xlnm._FilterDatabase" localSheetId="0" hidden="1">'SIIF-Ejecución'!$A$4:$AA$35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5" l="1"/>
  <c r="I24" i="45"/>
  <c r="G24" i="45"/>
  <c r="L23" i="45"/>
  <c r="H23" i="45"/>
  <c r="E23" i="45"/>
  <c r="F23" i="45" s="1"/>
  <c r="C23" i="45"/>
  <c r="J23" i="45" s="1"/>
  <c r="E22" i="45"/>
  <c r="C22" i="45"/>
  <c r="H22" i="45" s="1"/>
  <c r="S15" i="45"/>
  <c r="T15" i="45" s="1"/>
  <c r="C15" i="45"/>
  <c r="T14" i="45"/>
  <c r="R14" i="45"/>
  <c r="P14" i="45"/>
  <c r="O14" i="45"/>
  <c r="M14" i="45"/>
  <c r="J14" i="45"/>
  <c r="H14" i="45"/>
  <c r="I14" i="45" s="1"/>
  <c r="G14" i="45"/>
  <c r="E14" i="45"/>
  <c r="K13" i="45"/>
  <c r="T12" i="45"/>
  <c r="S12" i="45"/>
  <c r="Q12" i="45"/>
  <c r="Q15" i="45" s="1"/>
  <c r="N12" i="45"/>
  <c r="N15" i="45" s="1"/>
  <c r="L12" i="45"/>
  <c r="L15" i="45" s="1"/>
  <c r="H12" i="45"/>
  <c r="H15" i="45" s="1"/>
  <c r="I15" i="45" s="1"/>
  <c r="F12" i="45"/>
  <c r="F15" i="45" s="1"/>
  <c r="G15" i="45" s="1"/>
  <c r="D12" i="45"/>
  <c r="E21" i="45" s="1"/>
  <c r="C12" i="45"/>
  <c r="C21" i="45" s="1"/>
  <c r="P11" i="45"/>
  <c r="K11" i="45"/>
  <c r="I11" i="45"/>
  <c r="H11" i="45"/>
  <c r="G11" i="45"/>
  <c r="E11" i="45"/>
  <c r="P10" i="45"/>
  <c r="K10" i="45"/>
  <c r="K12" i="45" s="1"/>
  <c r="I10" i="45"/>
  <c r="H10" i="45"/>
  <c r="G10" i="45"/>
  <c r="E10" i="45"/>
  <c r="T9" i="45"/>
  <c r="R9" i="45"/>
  <c r="P9" i="45"/>
  <c r="O9" i="45"/>
  <c r="M9" i="45"/>
  <c r="J9" i="45"/>
  <c r="I9" i="45"/>
  <c r="H9" i="45"/>
  <c r="G9" i="45"/>
  <c r="E9" i="45"/>
  <c r="T8" i="45"/>
  <c r="R8" i="45"/>
  <c r="P8" i="45"/>
  <c r="O8" i="45"/>
  <c r="M8" i="45"/>
  <c r="J8" i="45"/>
  <c r="J12" i="45" s="1"/>
  <c r="J15" i="45" s="1"/>
  <c r="I8" i="45"/>
  <c r="H8" i="45"/>
  <c r="G8" i="45"/>
  <c r="E8" i="45"/>
  <c r="B4" i="45"/>
  <c r="K15" i="45" l="1"/>
  <c r="P15" i="45" s="1"/>
  <c r="P12" i="45"/>
  <c r="C24" i="45"/>
  <c r="H24" i="45" s="1"/>
  <c r="L21" i="45"/>
  <c r="J21" i="45"/>
  <c r="H21" i="45"/>
  <c r="J24" i="45"/>
  <c r="F21" i="45"/>
  <c r="E24" i="45"/>
  <c r="O15" i="45"/>
  <c r="L24" i="45"/>
  <c r="R15" i="45"/>
  <c r="M15" i="45"/>
  <c r="J22" i="45"/>
  <c r="E12" i="45"/>
  <c r="I12" i="45"/>
  <c r="M12" i="45"/>
  <c r="D15" i="45"/>
  <c r="E15" i="45" s="1"/>
  <c r="R12" i="45"/>
  <c r="F22" i="45"/>
  <c r="G12" i="45"/>
  <c r="O12" i="45"/>
  <c r="F24" i="45" l="1"/>
  <c r="O16" i="8" l="1"/>
  <c r="L16" i="8"/>
  <c r="I16" i="8"/>
  <c r="F16" i="8"/>
  <c r="E16" i="8"/>
  <c r="D16" i="8"/>
  <c r="P16" i="8" s="1"/>
  <c r="O14" i="8"/>
  <c r="L14" i="8"/>
  <c r="I14" i="8"/>
  <c r="F14" i="8"/>
  <c r="E14" i="8"/>
  <c r="D14" i="8"/>
  <c r="P14" i="8" s="1"/>
  <c r="R35" i="1"/>
  <c r="S35" i="1"/>
  <c r="T35" i="1"/>
  <c r="U35" i="1"/>
  <c r="V35" i="1"/>
  <c r="W35" i="1"/>
  <c r="X35" i="1"/>
  <c r="Y35" i="1"/>
  <c r="Z35" i="1"/>
  <c r="AA35" i="1"/>
  <c r="Q35" i="1"/>
  <c r="J16" i="8" l="1"/>
  <c r="M14" i="8"/>
  <c r="M16" i="8"/>
  <c r="N16" i="8"/>
  <c r="G16" i="8"/>
  <c r="K16" i="8"/>
  <c r="J14" i="8"/>
  <c r="H16" i="8"/>
  <c r="N14" i="8"/>
  <c r="G14" i="8"/>
  <c r="K14" i="8"/>
  <c r="H14" i="8"/>
  <c r="O12" i="7" l="1"/>
  <c r="L12" i="7"/>
  <c r="I12" i="7"/>
  <c r="F12" i="7"/>
  <c r="H12" i="7" s="1"/>
  <c r="E12" i="7"/>
  <c r="D12" i="7"/>
  <c r="P12" i="7" s="1"/>
  <c r="O11" i="7"/>
  <c r="L11" i="7"/>
  <c r="I11" i="7"/>
  <c r="F11" i="7"/>
  <c r="E11" i="7"/>
  <c r="D11" i="7"/>
  <c r="P11" i="7" l="1"/>
  <c r="J12" i="7"/>
  <c r="M12" i="7"/>
  <c r="N11" i="7"/>
  <c r="N12" i="7"/>
  <c r="J11" i="7"/>
  <c r="G12" i="7"/>
  <c r="K12" i="7"/>
  <c r="M11" i="7"/>
  <c r="G11" i="7"/>
  <c r="K11" i="7"/>
  <c r="O22" i="8" l="1"/>
  <c r="L22" i="8"/>
  <c r="I22" i="8"/>
  <c r="F22" i="8"/>
  <c r="E22" i="8"/>
  <c r="D22" i="8"/>
  <c r="P22" i="8" l="1"/>
  <c r="M22" i="8"/>
  <c r="J22" i="8"/>
  <c r="N22" i="8"/>
  <c r="G22" i="8"/>
  <c r="K22" i="8"/>
  <c r="H22" i="8"/>
  <c r="O7" i="14" l="1"/>
  <c r="L7" i="14"/>
  <c r="I7" i="14"/>
  <c r="F7" i="14"/>
  <c r="E7" i="14"/>
  <c r="D7" i="14"/>
  <c r="O5" i="14"/>
  <c r="L5" i="14"/>
  <c r="I5" i="14"/>
  <c r="F5" i="14"/>
  <c r="E5" i="14"/>
  <c r="D5" i="14"/>
  <c r="P5" i="14" s="1"/>
  <c r="C5" i="14"/>
  <c r="B5" i="14"/>
  <c r="A5" i="14"/>
  <c r="A3" i="14"/>
  <c r="A1" i="14"/>
  <c r="N12" i="2"/>
  <c r="K12" i="2"/>
  <c r="H12" i="2"/>
  <c r="E12" i="2"/>
  <c r="D12" i="2"/>
  <c r="C12" i="2"/>
  <c r="J5" i="14" l="1"/>
  <c r="K5" i="14"/>
  <c r="O12" i="2"/>
  <c r="J7" i="14"/>
  <c r="I12" i="2"/>
  <c r="M7" i="14"/>
  <c r="D8" i="14"/>
  <c r="D9" i="14" s="1"/>
  <c r="E8" i="14"/>
  <c r="E9" i="14" s="1"/>
  <c r="L8" i="14"/>
  <c r="L9" i="14" s="1"/>
  <c r="F8" i="14"/>
  <c r="F9" i="14" s="1"/>
  <c r="I8" i="14"/>
  <c r="I9" i="14" s="1"/>
  <c r="H7" i="14"/>
  <c r="O8" i="14"/>
  <c r="O9" i="14" s="1"/>
  <c r="M5" i="14"/>
  <c r="K7" i="14"/>
  <c r="N5" i="14"/>
  <c r="H5" i="14"/>
  <c r="N7" i="14"/>
  <c r="G5" i="14"/>
  <c r="P7" i="14"/>
  <c r="G7" i="14"/>
  <c r="L12" i="2"/>
  <c r="M12" i="2"/>
  <c r="F12" i="2"/>
  <c r="G12" i="2"/>
  <c r="J12" i="2"/>
  <c r="J8" i="14" l="1"/>
  <c r="N8" i="14"/>
  <c r="M8" i="14"/>
  <c r="M9" i="14" s="1"/>
  <c r="K8" i="14"/>
  <c r="G8" i="14"/>
  <c r="P8" i="14"/>
  <c r="H8" i="14"/>
  <c r="H9" i="14" s="1"/>
  <c r="C7" i="2" l="1"/>
  <c r="O21" i="8" l="1"/>
  <c r="L21" i="8"/>
  <c r="I21" i="8"/>
  <c r="F21" i="8"/>
  <c r="E21" i="8"/>
  <c r="D21" i="8"/>
  <c r="O23" i="8"/>
  <c r="L23" i="8"/>
  <c r="I23" i="8"/>
  <c r="F23" i="8"/>
  <c r="E23" i="8"/>
  <c r="D23" i="8"/>
  <c r="O24" i="8"/>
  <c r="L24" i="8"/>
  <c r="I24" i="8"/>
  <c r="F24" i="8"/>
  <c r="E24" i="8"/>
  <c r="D24" i="8"/>
  <c r="O20" i="8"/>
  <c r="L20" i="8"/>
  <c r="I20" i="8"/>
  <c r="F20" i="8"/>
  <c r="E20" i="8"/>
  <c r="D20" i="8"/>
  <c r="H24" i="8" l="1"/>
  <c r="H21" i="8"/>
  <c r="H20" i="8"/>
  <c r="H23" i="8"/>
  <c r="J20" i="8"/>
  <c r="P23" i="8"/>
  <c r="M21" i="8"/>
  <c r="P24" i="8"/>
  <c r="P21" i="8"/>
  <c r="P20" i="8"/>
  <c r="J21" i="8"/>
  <c r="M23" i="8"/>
  <c r="G21" i="8"/>
  <c r="M24" i="8"/>
  <c r="K21" i="8"/>
  <c r="N21" i="8"/>
  <c r="J23" i="8"/>
  <c r="G23" i="8"/>
  <c r="K23" i="8"/>
  <c r="N23" i="8"/>
  <c r="J24" i="8"/>
  <c r="G24" i="8"/>
  <c r="K24" i="8"/>
  <c r="N24" i="8"/>
  <c r="M20" i="8"/>
  <c r="K20" i="8"/>
  <c r="G20" i="8"/>
  <c r="N20" i="8"/>
  <c r="O16" i="7"/>
  <c r="L16" i="7"/>
  <c r="I16" i="7"/>
  <c r="F16" i="7"/>
  <c r="H16" i="7" s="1"/>
  <c r="E16" i="7"/>
  <c r="D16" i="7"/>
  <c r="P16" i="7" l="1"/>
  <c r="J16" i="7"/>
  <c r="M16" i="7"/>
  <c r="G16" i="7"/>
  <c r="N16" i="7"/>
  <c r="K16" i="7"/>
  <c r="O13" i="8"/>
  <c r="L13" i="8"/>
  <c r="I13" i="8"/>
  <c r="F13" i="8"/>
  <c r="E13" i="8"/>
  <c r="D13" i="8"/>
  <c r="H13" i="8" l="1"/>
  <c r="P13" i="8"/>
  <c r="J13" i="8"/>
  <c r="M13" i="8"/>
  <c r="G13" i="8"/>
  <c r="N13" i="8"/>
  <c r="K13" i="8"/>
  <c r="C10" i="2" l="1"/>
  <c r="E17" i="8" l="1"/>
  <c r="D7" i="8"/>
  <c r="E7" i="8"/>
  <c r="F7" i="8"/>
  <c r="I7" i="8"/>
  <c r="L7" i="8"/>
  <c r="O7" i="8"/>
  <c r="D8" i="8"/>
  <c r="E8" i="8"/>
  <c r="F8" i="8"/>
  <c r="I8" i="8"/>
  <c r="L8" i="8"/>
  <c r="O8" i="8"/>
  <c r="D9" i="8"/>
  <c r="E9" i="8"/>
  <c r="F9" i="8"/>
  <c r="I9" i="8"/>
  <c r="L9" i="8"/>
  <c r="O9" i="8"/>
  <c r="D10" i="8"/>
  <c r="E10" i="8"/>
  <c r="F10" i="8"/>
  <c r="I10" i="8"/>
  <c r="L10" i="8"/>
  <c r="O10" i="8"/>
  <c r="D11" i="8"/>
  <c r="E11" i="8"/>
  <c r="F11" i="8"/>
  <c r="I11" i="8"/>
  <c r="L11" i="8"/>
  <c r="O11" i="8"/>
  <c r="D12" i="8"/>
  <c r="E12" i="8"/>
  <c r="F12" i="8"/>
  <c r="I12" i="8"/>
  <c r="L12" i="8"/>
  <c r="O12" i="8"/>
  <c r="D15" i="8"/>
  <c r="E15" i="8"/>
  <c r="F15" i="8"/>
  <c r="I15" i="8"/>
  <c r="L15" i="8"/>
  <c r="O15" i="8"/>
  <c r="D17" i="8"/>
  <c r="F17" i="8"/>
  <c r="I17" i="8"/>
  <c r="L17" i="8"/>
  <c r="O17" i="8"/>
  <c r="D18" i="8"/>
  <c r="E18" i="8"/>
  <c r="F18" i="8"/>
  <c r="I18" i="8"/>
  <c r="L18" i="8"/>
  <c r="O18" i="8"/>
  <c r="D19" i="8"/>
  <c r="E19" i="8"/>
  <c r="F19" i="8"/>
  <c r="I19" i="8"/>
  <c r="L19" i="8"/>
  <c r="O19" i="8"/>
  <c r="O5" i="8"/>
  <c r="L5" i="8"/>
  <c r="I5" i="8"/>
  <c r="F5" i="8"/>
  <c r="E5" i="8"/>
  <c r="D5" i="8"/>
  <c r="C5" i="8"/>
  <c r="B5" i="8"/>
  <c r="A5" i="8"/>
  <c r="A3" i="8"/>
  <c r="A1" i="8"/>
  <c r="F17" i="7"/>
  <c r="H17" i="7" s="1"/>
  <c r="D18" i="7"/>
  <c r="H17" i="8" l="1"/>
  <c r="H12" i="8"/>
  <c r="H10" i="8"/>
  <c r="H8" i="8"/>
  <c r="H19" i="8"/>
  <c r="H15" i="8"/>
  <c r="H11" i="8"/>
  <c r="H9" i="8"/>
  <c r="H7" i="8"/>
  <c r="H18" i="8"/>
  <c r="F25" i="8"/>
  <c r="O25" i="8"/>
  <c r="E25" i="8"/>
  <c r="L25" i="8"/>
  <c r="D25" i="8"/>
  <c r="I25" i="8"/>
  <c r="P5" i="8"/>
  <c r="J17" i="8"/>
  <c r="M8" i="8"/>
  <c r="G17" i="8"/>
  <c r="K7" i="8"/>
  <c r="P19" i="8"/>
  <c r="G11" i="8"/>
  <c r="K12" i="8"/>
  <c r="J8" i="8"/>
  <c r="P11" i="8"/>
  <c r="N10" i="8"/>
  <c r="K8" i="8"/>
  <c r="K11" i="8"/>
  <c r="N18" i="8"/>
  <c r="J9" i="8"/>
  <c r="N17" i="8"/>
  <c r="P18" i="8"/>
  <c r="J10" i="8"/>
  <c r="K9" i="8"/>
  <c r="K17" i="8"/>
  <c r="J11" i="8"/>
  <c r="K18" i="8"/>
  <c r="P10" i="8"/>
  <c r="G18" i="8"/>
  <c r="J19" i="8"/>
  <c r="K10" i="8"/>
  <c r="M10" i="8"/>
  <c r="M9" i="8"/>
  <c r="K19" i="8"/>
  <c r="N12" i="8"/>
  <c r="G10" i="8"/>
  <c r="M17" i="8"/>
  <c r="K15" i="8"/>
  <c r="N11" i="8"/>
  <c r="M12" i="8"/>
  <c r="J15" i="8"/>
  <c r="J12" i="8"/>
  <c r="J7" i="8"/>
  <c r="G15" i="8"/>
  <c r="M11" i="8"/>
  <c r="G7" i="8"/>
  <c r="P17" i="8"/>
  <c r="P9" i="8"/>
  <c r="G8" i="8"/>
  <c r="M18" i="8"/>
  <c r="P8" i="8"/>
  <c r="G19" i="8"/>
  <c r="P15" i="8"/>
  <c r="N8" i="8"/>
  <c r="P7" i="8"/>
  <c r="N19" i="8"/>
  <c r="M19" i="8"/>
  <c r="J18" i="8"/>
  <c r="N15" i="8"/>
  <c r="P12" i="8"/>
  <c r="G9" i="8"/>
  <c r="N7" i="8"/>
  <c r="M15" i="8"/>
  <c r="G12" i="8"/>
  <c r="N9" i="8"/>
  <c r="M7" i="8"/>
  <c r="N5" i="8"/>
  <c r="G5" i="8"/>
  <c r="M5" i="8"/>
  <c r="J5" i="8"/>
  <c r="K5" i="8"/>
  <c r="H5" i="8"/>
  <c r="H25" i="8" l="1"/>
  <c r="J25" i="8"/>
  <c r="M25" i="8"/>
  <c r="P25" i="8"/>
  <c r="G25" i="8"/>
  <c r="N25" i="8"/>
  <c r="K25" i="8"/>
  <c r="O8" i="7" l="1"/>
  <c r="O9" i="7"/>
  <c r="O10" i="7"/>
  <c r="O13" i="7"/>
  <c r="O14" i="7"/>
  <c r="O15" i="7"/>
  <c r="O17" i="7"/>
  <c r="O18" i="7"/>
  <c r="P18" i="7" s="1"/>
  <c r="O7" i="7"/>
  <c r="L9" i="7"/>
  <c r="L10" i="7"/>
  <c r="L13" i="7"/>
  <c r="L14" i="7"/>
  <c r="L15" i="7"/>
  <c r="L17" i="7"/>
  <c r="L18" i="7"/>
  <c r="N18" i="7" s="1"/>
  <c r="L8" i="7"/>
  <c r="L7" i="7"/>
  <c r="I8" i="7"/>
  <c r="I9" i="7"/>
  <c r="I10" i="7"/>
  <c r="I13" i="7"/>
  <c r="I14" i="7"/>
  <c r="I15" i="7"/>
  <c r="I17" i="7"/>
  <c r="I18" i="7"/>
  <c r="K18" i="7" s="1"/>
  <c r="E8" i="7"/>
  <c r="E9" i="7"/>
  <c r="E10" i="7"/>
  <c r="E13" i="7"/>
  <c r="E14" i="7"/>
  <c r="E15" i="7"/>
  <c r="E17" i="7"/>
  <c r="E18" i="7"/>
  <c r="E7" i="7"/>
  <c r="O5" i="7"/>
  <c r="L5" i="7"/>
  <c r="E5" i="7"/>
  <c r="D5" i="7"/>
  <c r="I7" i="7"/>
  <c r="I5" i="7"/>
  <c r="F5" i="7"/>
  <c r="C5" i="7"/>
  <c r="B5" i="7"/>
  <c r="A5" i="7"/>
  <c r="A3" i="7"/>
  <c r="A1" i="7"/>
  <c r="F8" i="7"/>
  <c r="F9" i="7"/>
  <c r="F10" i="7"/>
  <c r="F13" i="7"/>
  <c r="H13" i="7" s="1"/>
  <c r="F14" i="7"/>
  <c r="H14" i="7" s="1"/>
  <c r="F15" i="7"/>
  <c r="H15" i="7" s="1"/>
  <c r="F18" i="7"/>
  <c r="F7" i="7"/>
  <c r="D8" i="7"/>
  <c r="P8" i="7" s="1"/>
  <c r="D9" i="7"/>
  <c r="D10" i="7"/>
  <c r="D13" i="7"/>
  <c r="D14" i="7"/>
  <c r="D15" i="7"/>
  <c r="D17" i="7"/>
  <c r="G17" i="7" s="1"/>
  <c r="D7" i="7"/>
  <c r="C13" i="2"/>
  <c r="D26" i="8" s="1"/>
  <c r="N13" i="2"/>
  <c r="O26" i="8" s="1"/>
  <c r="N8" i="2"/>
  <c r="N9" i="2"/>
  <c r="N10" i="2"/>
  <c r="N7" i="2"/>
  <c r="K13" i="2"/>
  <c r="K8" i="2"/>
  <c r="K9" i="2"/>
  <c r="K10" i="2"/>
  <c r="K7" i="2"/>
  <c r="H13" i="2"/>
  <c r="H8" i="2"/>
  <c r="H9" i="2"/>
  <c r="H10" i="2"/>
  <c r="H7" i="2"/>
  <c r="E13" i="2"/>
  <c r="F26" i="8" s="1"/>
  <c r="O5" i="2"/>
  <c r="N5" i="2"/>
  <c r="K5" i="2"/>
  <c r="J5" i="2"/>
  <c r="H5" i="2"/>
  <c r="F5" i="2"/>
  <c r="E5" i="2"/>
  <c r="D5" i="2"/>
  <c r="C5" i="2"/>
  <c r="G5" i="2" s="1"/>
  <c r="B5" i="2"/>
  <c r="A5" i="2"/>
  <c r="G18" i="7" l="1"/>
  <c r="H18" i="7"/>
  <c r="M5" i="7"/>
  <c r="L5" i="2"/>
  <c r="N5" i="7"/>
  <c r="P9" i="7"/>
  <c r="N14" i="7"/>
  <c r="K10" i="7"/>
  <c r="E19" i="7"/>
  <c r="O19" i="7"/>
  <c r="L26" i="8"/>
  <c r="L19" i="7"/>
  <c r="I26" i="8"/>
  <c r="F19" i="7"/>
  <c r="I19" i="7"/>
  <c r="D19" i="7"/>
  <c r="P5" i="7"/>
  <c r="G5" i="7"/>
  <c r="J5" i="7"/>
  <c r="J10" i="7"/>
  <c r="J13" i="7"/>
  <c r="K5" i="7"/>
  <c r="M5" i="2"/>
  <c r="I5" i="2"/>
  <c r="H5" i="7"/>
  <c r="M10" i="7"/>
  <c r="J8" i="7"/>
  <c r="M17" i="7"/>
  <c r="M9" i="7"/>
  <c r="K7" i="7"/>
  <c r="M15" i="7"/>
  <c r="M14" i="7"/>
  <c r="J9" i="7"/>
  <c r="K13" i="7"/>
  <c r="P15" i="7"/>
  <c r="M7" i="7"/>
  <c r="J7" i="7"/>
  <c r="M13" i="7"/>
  <c r="J15" i="7"/>
  <c r="H10" i="7"/>
  <c r="J14" i="7"/>
  <c r="M8" i="7"/>
  <c r="H9" i="7"/>
  <c r="J17" i="7"/>
  <c r="G13" i="7"/>
  <c r="K17" i="7"/>
  <c r="K9" i="7"/>
  <c r="N13" i="7"/>
  <c r="P14" i="7"/>
  <c r="H8" i="7"/>
  <c r="M18" i="7"/>
  <c r="K8" i="7"/>
  <c r="P13" i="7"/>
  <c r="K15" i="7"/>
  <c r="N7" i="7"/>
  <c r="G10" i="7"/>
  <c r="K14" i="7"/>
  <c r="N10" i="7"/>
  <c r="P7" i="7"/>
  <c r="G7" i="7"/>
  <c r="G9" i="7"/>
  <c r="N17" i="7"/>
  <c r="N9" i="7"/>
  <c r="P10" i="7"/>
  <c r="G8" i="7"/>
  <c r="N8" i="7"/>
  <c r="P17" i="7"/>
  <c r="G15" i="7"/>
  <c r="N15" i="7"/>
  <c r="J18" i="7"/>
  <c r="G14" i="7"/>
  <c r="H7" i="7"/>
  <c r="H19" i="7" s="1"/>
  <c r="J19" i="7" l="1"/>
  <c r="M19" i="7"/>
  <c r="G19" i="7"/>
  <c r="K19" i="7"/>
  <c r="P19" i="7"/>
  <c r="N19" i="7"/>
  <c r="E8" i="2"/>
  <c r="I8" i="2" s="1"/>
  <c r="E9" i="2"/>
  <c r="I9" i="2" s="1"/>
  <c r="E10" i="2"/>
  <c r="I10" i="2" s="1"/>
  <c r="E7" i="2"/>
  <c r="D13" i="2" l="1"/>
  <c r="E26" i="8" s="1"/>
  <c r="D8" i="2"/>
  <c r="D9" i="2"/>
  <c r="D10" i="2"/>
  <c r="D7" i="2"/>
  <c r="C8" i="2"/>
  <c r="C9" i="2"/>
  <c r="J10" i="2"/>
  <c r="J9" i="2" l="1"/>
  <c r="J8" i="2"/>
  <c r="O9" i="2"/>
  <c r="O13" i="2" l="1"/>
  <c r="L13" i="2"/>
  <c r="M26" i="8" s="1"/>
  <c r="M7" i="2"/>
  <c r="I13" i="2"/>
  <c r="J26" i="8" s="1"/>
  <c r="D11" i="2"/>
  <c r="D14" i="2" s="1"/>
  <c r="N11" i="2"/>
  <c r="O20" i="7" s="1"/>
  <c r="E11" i="2"/>
  <c r="F20" i="7" s="1"/>
  <c r="J7" i="2"/>
  <c r="F8" i="2"/>
  <c r="K11" i="2"/>
  <c r="G8" i="2"/>
  <c r="L7" i="2"/>
  <c r="L8" i="2"/>
  <c r="C11" i="2"/>
  <c r="D20" i="7" s="1"/>
  <c r="O7" i="2"/>
  <c r="O8" i="2"/>
  <c r="L10" i="2"/>
  <c r="L9" i="2"/>
  <c r="M10" i="2"/>
  <c r="J13" i="2"/>
  <c r="F10" i="2"/>
  <c r="H11" i="2"/>
  <c r="F7" i="2"/>
  <c r="G10" i="2"/>
  <c r="O10" i="2"/>
  <c r="M9" i="2"/>
  <c r="M13" i="2"/>
  <c r="G7" i="2"/>
  <c r="F9" i="2"/>
  <c r="F13" i="2"/>
  <c r="I7" i="2"/>
  <c r="G9" i="2"/>
  <c r="G13" i="2"/>
  <c r="H26" i="8" s="1"/>
  <c r="M8" i="2"/>
  <c r="L20" i="7" l="1"/>
  <c r="I20" i="7"/>
  <c r="E20" i="7"/>
  <c r="E14" i="2"/>
  <c r="E15" i="2" s="1"/>
  <c r="H14" i="2"/>
  <c r="N14" i="2"/>
  <c r="N15" i="2" s="1"/>
  <c r="K14" i="2"/>
  <c r="O11" i="2"/>
  <c r="C14" i="2"/>
  <c r="C15" i="2" s="1"/>
  <c r="J11" i="2"/>
  <c r="I11" i="2"/>
  <c r="M11" i="2"/>
  <c r="F11" i="2"/>
  <c r="L11" i="2"/>
  <c r="G11" i="2"/>
  <c r="H20" i="7" s="1"/>
  <c r="K15" i="2" l="1"/>
  <c r="H15" i="2"/>
  <c r="G14" i="2"/>
  <c r="G15" i="2" s="1"/>
  <c r="L14" i="2"/>
  <c r="I14" i="2"/>
  <c r="J20" i="7"/>
  <c r="J14" i="2"/>
  <c r="M14" i="2"/>
  <c r="F14" i="2"/>
  <c r="O14" i="2"/>
</calcChain>
</file>

<file path=xl/sharedStrings.xml><?xml version="1.0" encoding="utf-8"?>
<sst xmlns="http://schemas.openxmlformats.org/spreadsheetml/2006/main" count="728" uniqueCount="210">
  <si>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</si>
  <si>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</si>
  <si>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</si>
  <si>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</si>
  <si>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</si>
  <si>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</si>
  <si>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</si>
  <si>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</si>
  <si>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</si>
  <si>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</si>
  <si>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</si>
  <si>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</si>
  <si>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</si>
  <si>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</si>
  <si>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</si>
  <si>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</si>
  <si>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</si>
  <si>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</si>
  <si>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</si>
  <si>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</si>
  <si>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</si>
  <si>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</si>
  <si>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</si>
  <si>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</si>
  <si>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</si>
  <si>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</si>
  <si>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</si>
  <si>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</si>
  <si>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</si>
  <si>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</si>
  <si>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</si>
  <si>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</si>
  <si>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03-01-01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</si>
  <si>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</si>
  <si>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</si>
  <si>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</si>
  <si>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</si>
  <si>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</si>
  <si>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</si>
  <si>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</si>
  <si>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</si>
  <si>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</si>
  <si>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</si>
  <si>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</si>
  <si>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</si>
  <si>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</si>
  <si>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A-03-04-02-001</t>
  </si>
  <si>
    <t>04</t>
  </si>
  <si>
    <t>001</t>
  </si>
  <si>
    <t>MESADAS PENSIONALES (DE PENSIONES)</t>
  </si>
  <si>
    <t>A-03-04-02-002</t>
  </si>
  <si>
    <t>002</t>
  </si>
  <si>
    <t>CUOTAS PARTES PENSIONALES (DE PENSIONES)</t>
  </si>
  <si>
    <t>A-03-04-02-004</t>
  </si>
  <si>
    <t>004</t>
  </si>
  <si>
    <t>BONOS PENSIONALES (DE PENSIONES)</t>
  </si>
  <si>
    <t>A-03-04-02-012</t>
  </si>
  <si>
    <t>012</t>
  </si>
  <si>
    <t>11</t>
  </si>
  <si>
    <t>A-08-01</t>
  </si>
  <si>
    <t>08</t>
  </si>
  <si>
    <t>IMPUESTOS</t>
  </si>
  <si>
    <t>A-08-04-01</t>
  </si>
  <si>
    <t>SSF</t>
  </si>
  <si>
    <t>CUOTA DE FISCALIZACIÓN Y AUDITAJE</t>
  </si>
  <si>
    <t>C</t>
  </si>
  <si>
    <t>0301</t>
  </si>
  <si>
    <t>1000</t>
  </si>
  <si>
    <t>14</t>
  </si>
  <si>
    <t>18</t>
  </si>
  <si>
    <t>20</t>
  </si>
  <si>
    <t>22</t>
  </si>
  <si>
    <t>0399</t>
  </si>
  <si>
    <t>DEPARTAMENTO NACIONAL DE PLANEACIÓN</t>
  </si>
  <si>
    <t>EJECUCIÓN PRESUPUESTAL POR TIPO DE GASTO</t>
  </si>
  <si>
    <t>COD</t>
  </si>
  <si>
    <t>OBJETO DEL GASTO</t>
  </si>
  <si>
    <t>APROPIACIÓN VIGENTE</t>
  </si>
  <si>
    <t>APROPIACION BLOQUEADA</t>
  </si>
  <si>
    <t>% CDP</t>
  </si>
  <si>
    <t>APROPIACIÓN DISPONIBLE</t>
  </si>
  <si>
    <t>COMPROMISOS</t>
  </si>
  <si>
    <t>CDP SIN COMPROMETER</t>
  </si>
  <si>
    <t>% COMPROMISO</t>
  </si>
  <si>
    <t>OBLIGACIONES</t>
  </si>
  <si>
    <t>COMPROMISOS SIN OBLIGAR</t>
  </si>
  <si>
    <t>% OBLIGACIONES</t>
  </si>
  <si>
    <t>PAGOS ACUMULADOS</t>
  </si>
  <si>
    <t>% PAGOS</t>
  </si>
  <si>
    <t>A01</t>
  </si>
  <si>
    <t>GASTOS DE PERSONAL</t>
  </si>
  <si>
    <t>A02</t>
  </si>
  <si>
    <t>ADQUISICIÓN DE BIENES  Y SERVICIOS</t>
  </si>
  <si>
    <t>A03</t>
  </si>
  <si>
    <t>TRANSFERENCIAS CORRIENTES</t>
  </si>
  <si>
    <t>A08</t>
  </si>
  <si>
    <t>GASTOS POR TRIBUTOS, MULTAS, SANCIONES E INTERESES DE MORA</t>
  </si>
  <si>
    <t>TOTAL GASTOS DE FUNCIONAMIENTO</t>
  </si>
  <si>
    <t>INVERSIÓN</t>
  </si>
  <si>
    <t>TOTAL</t>
  </si>
  <si>
    <t>VERIFICACIONES</t>
  </si>
  <si>
    <t>.</t>
  </si>
  <si>
    <t>INCAPACIDADES Y LICENCIAS DE MATERNIDAD Y PATERNIDAD (NO DE PENSIONES)</t>
  </si>
  <si>
    <t>EJECUCIÓN PRESUPUESTAL FUNCIONAMIENTO</t>
  </si>
  <si>
    <t>EJECUCIÓN PRESUPUESTAL INVERSIÓN</t>
  </si>
  <si>
    <t>NOMBRE DEL RUBRO</t>
  </si>
  <si>
    <t>TOTAL FUNCIONAMIENTO</t>
  </si>
  <si>
    <t>29</t>
  </si>
  <si>
    <t>Fecha de Corte:</t>
  </si>
  <si>
    <t>B</t>
  </si>
  <si>
    <t>D</t>
  </si>
  <si>
    <t>E</t>
  </si>
  <si>
    <t>F</t>
  </si>
  <si>
    <t>G</t>
  </si>
  <si>
    <t>H</t>
  </si>
  <si>
    <t>I</t>
  </si>
  <si>
    <t>30</t>
  </si>
  <si>
    <t>A-02</t>
  </si>
  <si>
    <t>A-03-10</t>
  </si>
  <si>
    <t>SENTENCIAS Y CONCILIACIONES</t>
  </si>
  <si>
    <t>B-10-04-01</t>
  </si>
  <si>
    <t>APORTES AL FONDO DE CONTINGENCIAS</t>
  </si>
  <si>
    <t>31</t>
  </si>
  <si>
    <t>DEUDA PÚBLICA</t>
  </si>
  <si>
    <t>TOTAL DEUDA</t>
  </si>
  <si>
    <t>J</t>
  </si>
  <si>
    <t>K</t>
  </si>
  <si>
    <t>L</t>
  </si>
  <si>
    <t>M</t>
  </si>
  <si>
    <t>N</t>
  </si>
  <si>
    <t>Ñ</t>
  </si>
  <si>
    <t>O</t>
  </si>
  <si>
    <t>P</t>
  </si>
  <si>
    <t>Q</t>
  </si>
  <si>
    <t>R</t>
  </si>
  <si>
    <t>S</t>
  </si>
  <si>
    <t>RUBRO PRESUPUESTAL</t>
  </si>
  <si>
    <t>%</t>
  </si>
  <si>
    <t>FUNCIONAMIENTO</t>
  </si>
  <si>
    <t>8</t>
  </si>
  <si>
    <t>7</t>
  </si>
  <si>
    <t>33</t>
  </si>
  <si>
    <t>34</t>
  </si>
  <si>
    <t>35</t>
  </si>
  <si>
    <t>SERVICIO A LA DEUDA</t>
  </si>
  <si>
    <t>DEUDA</t>
  </si>
  <si>
    <t>DEPARTAMENTO NACIONAL DE PLANEACION - GESTION GENERAL</t>
  </si>
  <si>
    <t>38</t>
  </si>
  <si>
    <t>A-03-03-01-999</t>
  </si>
  <si>
    <t>999</t>
  </si>
  <si>
    <t>OTRAS TRANSFERENCIAS - DISTRIBUCIÓN PREVIO CONCEPTO DGPPN</t>
  </si>
  <si>
    <t>C-0301-1000-18-51102E</t>
  </si>
  <si>
    <t>51102E</t>
  </si>
  <si>
    <t>5. CONVERGENCIA REGIONAL / E. PLANEACIÓN Y GESTIÓN TERRITORIAL INTELIGENTE</t>
  </si>
  <si>
    <t>C-0301-1000-20-51102E</t>
  </si>
  <si>
    <t>13</t>
  </si>
  <si>
    <t>C-0301-1000-22-10305B</t>
  </si>
  <si>
    <t>10305B</t>
  </si>
  <si>
    <t>1. ORDENAMIENTO DEL TERRITORIO ALREDEDOR DEL AGUA Y JUSTICIA AMBIENTAL / B. ACTUALIZACIÓN CATASTRAL MULTIPROPÓSITO</t>
  </si>
  <si>
    <t>C-0301-1000-29-52104E</t>
  </si>
  <si>
    <t>52104E</t>
  </si>
  <si>
    <t>5. CONVERGENCIA REGIONAL / E. INFRAESTRUCTURA Y SERVICIOS LOGÍSTICOS</t>
  </si>
  <si>
    <t>C-0301-1000-30-52104E</t>
  </si>
  <si>
    <t>C-0301-1000-31-53105B</t>
  </si>
  <si>
    <t>53105B</t>
  </si>
  <si>
    <t>5. CONVERGENCIA REGIONAL / B. ENTIDADES PÚBLICAS TERRITORIALES Y NACIONALES FORTALECIDAS</t>
  </si>
  <si>
    <t>C-0301-1000-33-53105F</t>
  </si>
  <si>
    <t>53105F</t>
  </si>
  <si>
    <t>5. CONVERGENCIA REGIONAL / F. EFICIENCIA INSTITUCIONAL PARA EL CUMPLIMIENTO DE LOS ACUERDOS REALIZADOS CON LAS COMUNIDADES</t>
  </si>
  <si>
    <t>C-0301-1000-34-53105B</t>
  </si>
  <si>
    <t>C-0301-1000-35-53105F</t>
  </si>
  <si>
    <t>C-0301-1000-38-53105F</t>
  </si>
  <si>
    <t>C-0301-1000-39-53105F</t>
  </si>
  <si>
    <t>39</t>
  </si>
  <si>
    <t>C-0301-1000-40-803001</t>
  </si>
  <si>
    <t>40</t>
  </si>
  <si>
    <t>803001</t>
  </si>
  <si>
    <t>8. ESTABILIDAD MACROECONÓMICA / 1. ADMINISTRACIÓN EFICIENTE DE LOS RECURSOS PÚBLICOS</t>
  </si>
  <si>
    <t>C-0399-1000-7-53105B</t>
  </si>
  <si>
    <t>C-0399-1000-8-53105B</t>
  </si>
  <si>
    <t>C-0399-1000-9-53105B</t>
  </si>
  <si>
    <t>9</t>
  </si>
  <si>
    <t>CONSTITUCIÓN Y EJECUCIÓN REZAGO PRESUPUESTAL  VIGENCIA 2023 POR TIPO DE GASTO</t>
  </si>
  <si>
    <t>RESERVA PPTAL 2023</t>
  </si>
  <si>
    <t>% RESERVA PPTAL 2023</t>
  </si>
  <si>
    <t>CUENTA POR PAGAR 2023</t>
  </si>
  <si>
    <t>% CUENTAS POR PAGAR 2023</t>
  </si>
  <si>
    <t>TOTAL REZAGO PPTAL 2023</t>
  </si>
  <si>
    <t>% REZAGO PPTAL 2023</t>
  </si>
  <si>
    <t>TOTAL REDUCIONES RESERVA PPTAL 2023</t>
  </si>
  <si>
    <t>TOTAL RESERVA PPTAL 2023 (-) REDUCCIONES</t>
  </si>
  <si>
    <t>OBLIGACION RESERVA PPTAL 2023</t>
  </si>
  <si>
    <t>% OBLIGACION RESERVA PPTAL 2023</t>
  </si>
  <si>
    <t>PAGOS RESERVA PPTAL 2023</t>
  </si>
  <si>
    <t>% PAGOS RESERVA PPTAL 2023</t>
  </si>
  <si>
    <t>RESERVA PRESPUESTAL 2023 NO EJECUTADA</t>
  </si>
  <si>
    <t>OBLIGACION 
C X P 2023</t>
  </si>
  <si>
    <t>% OBLIGACION C X P 2023</t>
  </si>
  <si>
    <t>PAGOS C X P PPTAL 2023</t>
  </si>
  <si>
    <t>% PAGOS C X P 2023</t>
  </si>
  <si>
    <t>APROPIACIÓN VIGENTE 2023 ($)</t>
  </si>
  <si>
    <t xml:space="preserve"> VALOR CONSTITUIDO RESERVA PRESUPUESTAL 2023 ($) </t>
  </si>
  <si>
    <t xml:space="preserve">CONSTITUCIÓN RESERVA PRESUPUESTAL JUSTIFICADA 2023 ($) </t>
  </si>
  <si>
    <t xml:space="preserve"> CONSTITUCIÓN RESERVA PRESUPUESTAL/CAP III - ART. 28 - LEY DE PRESUPUESTO 2342 2023 ($)</t>
  </si>
  <si>
    <t xml:space="preserve"> CONSTITUCIÓN RESERVA PRESUPUESTAL SIN IDENTIFICAR</t>
  </si>
  <si>
    <t>TOTAL RESERVA PRESUPUESTAL 2023</t>
  </si>
  <si>
    <t>NOTA: SALDOS LIBERADOS EN EL MES DE FEBRERO DE 2024 (ACTA No. 01)</t>
  </si>
  <si>
    <t>NOTA: SALDOS A LIBERAR EN EL MES DE JULIO DE 2024 (ACTA No. 02)</t>
  </si>
  <si>
    <t>Enero-Octubre</t>
  </si>
  <si>
    <t>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</si>
</sst>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  <numFmt numFmtId="166" formatCode="_-* #,##0.00_-;\-* #,##0.00_-;_-* &quot;-&quot;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color indexed="8"/>
      <name val="MS Sans Serif"/>
      <family val="2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name val="Arial"/>
    </font>
    <font>
      <sz val="8"/>
      <color theme="0"/>
      <name val="Arial Narrow"/>
      <family val="2"/>
    </font>
    <font>
      <b/>
      <sz val="14"/>
      <color indexed="8"/>
      <name val="Arial Narrow"/>
      <family val="2"/>
    </font>
    <font>
      <sz val="8"/>
      <color indexed="8"/>
      <name val="Arial Narrow"/>
      <family val="2"/>
    </font>
    <font>
      <sz val="10"/>
      <name val="Arial Narrow"/>
      <family val="2"/>
    </font>
    <font>
      <b/>
      <sz val="12"/>
      <color indexed="8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</fonts>
  <fills count="1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3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7" fillId="0" borderId="0"/>
    <xf numFmtId="0" fontId="18" fillId="0" borderId="0"/>
    <xf numFmtId="0" fontId="19" fillId="0" borderId="0"/>
    <xf numFmtId="0" fontId="21" fillId="0" borderId="0"/>
    <xf numFmtId="0" fontId="22" fillId="0" borderId="0"/>
    <xf numFmtId="41" fontId="1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  <xf numFmtId="0" fontId="26" fillId="0" borderId="0"/>
    <xf numFmtId="0" fontId="33" fillId="0" borderId="0"/>
    <xf numFmtId="41" fontId="1" fillId="0" borderId="0" applyFont="0" applyFill="0" applyBorder="0" applyAlignment="0" applyProtection="0"/>
    <xf numFmtId="0" fontId="34" fillId="0" borderId="0"/>
  </cellStyleXfs>
  <cellXfs count="204">
    <xf numFmtId="0" fontId="0" fillId="0" borderId="0" xfId="0"/>
    <xf numFmtId="4" fontId="5" fillId="0" borderId="0" xfId="3" applyNumberFormat="1" applyFont="1" applyAlignment="1">
      <alignment vertical="center"/>
    </xf>
    <xf numFmtId="4" fontId="4" fillId="0" borderId="0" xfId="1" applyNumberFormat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10" fontId="4" fillId="0" borderId="0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4" fontId="9" fillId="0" borderId="0" xfId="3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0" fontId="7" fillId="0" borderId="0" xfId="2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1" applyNumberFormat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 applyProtection="1">
      <alignment vertical="center"/>
      <protection locked="0"/>
    </xf>
    <xf numFmtId="4" fontId="7" fillId="0" borderId="2" xfId="1" applyNumberFormat="1" applyFont="1" applyFill="1" applyBorder="1" applyAlignment="1" applyProtection="1">
      <alignment horizontal="right" vertical="center"/>
    </xf>
    <xf numFmtId="10" fontId="7" fillId="0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11" fillId="2" borderId="2" xfId="1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Alignment="1" applyProtection="1">
      <alignment vertical="center" wrapText="1"/>
      <protection locked="0"/>
    </xf>
    <xf numFmtId="4" fontId="11" fillId="2" borderId="2" xfId="1" applyNumberFormat="1" applyFont="1" applyFill="1" applyBorder="1" applyAlignment="1" applyProtection="1">
      <alignment vertical="center"/>
    </xf>
    <xf numFmtId="10" fontId="11" fillId="2" borderId="2" xfId="2" applyNumberFormat="1" applyFont="1" applyFill="1" applyBorder="1" applyAlignment="1" applyProtection="1">
      <alignment horizontal="center" vertical="center"/>
    </xf>
    <xf numFmtId="10" fontId="7" fillId="0" borderId="0" xfId="2" applyNumberFormat="1" applyFont="1" applyFill="1" applyAlignment="1" applyProtection="1">
      <alignment horizontal="center" vertical="center"/>
      <protection locked="0"/>
    </xf>
    <xf numFmtId="4" fontId="12" fillId="0" borderId="0" xfId="3" applyNumberFormat="1" applyFont="1" applyAlignment="1">
      <alignment vertical="center"/>
    </xf>
    <xf numFmtId="4" fontId="7" fillId="0" borderId="2" xfId="0" applyNumberFormat="1" applyFont="1" applyBorder="1" applyAlignment="1">
      <alignment horizontal="justify" vertical="center" wrapText="1"/>
    </xf>
    <xf numFmtId="0" fontId="1" fillId="0" borderId="0" xfId="0" applyFont="1"/>
    <xf numFmtId="4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7" fillId="0" borderId="0" xfId="0" applyNumberFormat="1" applyFont="1" applyAlignment="1" applyProtection="1">
      <alignment horizontal="left" vertical="center" wrapText="1"/>
      <protection locked="0"/>
    </xf>
    <xf numFmtId="4" fontId="7" fillId="0" borderId="0" xfId="0" applyNumberFormat="1" applyFont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3" fontId="11" fillId="2" borderId="2" xfId="2" applyNumberFormat="1" applyFont="1" applyFill="1" applyBorder="1" applyAlignment="1" applyProtection="1">
      <alignment horizontal="center" vertical="center"/>
    </xf>
    <xf numFmtId="43" fontId="8" fillId="0" borderId="2" xfId="1" applyFont="1" applyBorder="1" applyAlignment="1">
      <alignment vertical="center"/>
    </xf>
    <xf numFmtId="4" fontId="7" fillId="0" borderId="2" xfId="1" applyNumberFormat="1" applyFont="1" applyFill="1" applyBorder="1" applyAlignment="1" applyProtection="1">
      <alignment horizontal="right" vertical="center" wrapText="1" readingOrder="1"/>
    </xf>
    <xf numFmtId="4" fontId="2" fillId="0" borderId="0" xfId="1" applyNumberFormat="1" applyFont="1" applyProtection="1"/>
    <xf numFmtId="4" fontId="6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/>
    <xf numFmtId="4" fontId="2" fillId="0" borderId="0" xfId="1" applyNumberFormat="1" applyFont="1" applyFill="1" applyProtection="1"/>
    <xf numFmtId="43" fontId="1" fillId="0" borderId="0" xfId="1" applyFont="1"/>
    <xf numFmtId="43" fontId="1" fillId="0" borderId="0" xfId="0" applyNumberFormat="1" applyFont="1"/>
    <xf numFmtId="9" fontId="7" fillId="0" borderId="2" xfId="2" applyFont="1" applyFill="1" applyBorder="1" applyAlignment="1" applyProtection="1">
      <alignment horizontal="center" vertical="center"/>
    </xf>
    <xf numFmtId="9" fontId="11" fillId="2" borderId="2" xfId="2" applyFont="1" applyFill="1" applyBorder="1" applyAlignment="1" applyProtection="1">
      <alignment horizontal="center" vertical="center" wrapText="1"/>
    </xf>
    <xf numFmtId="9" fontId="11" fillId="2" borderId="2" xfId="2" applyFont="1" applyFill="1" applyBorder="1" applyAlignment="1" applyProtection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readingOrder="1"/>
    </xf>
    <xf numFmtId="41" fontId="7" fillId="0" borderId="0" xfId="16" applyFont="1" applyFill="1" applyAlignment="1" applyProtection="1">
      <alignment vertical="center"/>
      <protection locked="0"/>
    </xf>
    <xf numFmtId="41" fontId="7" fillId="0" borderId="0" xfId="16" applyFont="1" applyFill="1" applyAlignment="1" applyProtection="1">
      <alignment horizontal="center" vertical="center"/>
      <protection locked="0"/>
    </xf>
    <xf numFmtId="41" fontId="6" fillId="0" borderId="0" xfId="16" applyFont="1" applyFill="1" applyAlignment="1" applyProtection="1">
      <alignment horizontal="center" vertical="center"/>
      <protection locked="0"/>
    </xf>
    <xf numFmtId="41" fontId="7" fillId="0" borderId="0" xfId="16" applyFont="1" applyAlignment="1" applyProtection="1">
      <alignment vertical="center"/>
      <protection locked="0"/>
    </xf>
    <xf numFmtId="41" fontId="8" fillId="0" borderId="0" xfId="16" applyFont="1" applyAlignment="1">
      <alignment vertical="center"/>
    </xf>
    <xf numFmtId="41" fontId="11" fillId="0" borderId="0" xfId="16" applyFont="1" applyFill="1" applyAlignment="1" applyProtection="1">
      <alignment vertical="center"/>
      <protection locked="0"/>
    </xf>
    <xf numFmtId="41" fontId="4" fillId="0" borderId="0" xfId="16" applyFont="1" applyFill="1" applyAlignment="1" applyProtection="1">
      <alignment vertical="center"/>
      <protection locked="0"/>
    </xf>
    <xf numFmtId="41" fontId="1" fillId="0" borderId="0" xfId="16" applyFont="1"/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" fontId="2" fillId="8" borderId="0" xfId="1" applyNumberFormat="1" applyFont="1" applyFill="1" applyProtection="1"/>
    <xf numFmtId="0" fontId="1" fillId="8" borderId="0" xfId="0" applyFont="1" applyFill="1"/>
    <xf numFmtId="0" fontId="27" fillId="9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readingOrder="1"/>
    </xf>
    <xf numFmtId="4" fontId="28" fillId="0" borderId="0" xfId="0" applyNumberFormat="1" applyFont="1" applyAlignment="1">
      <alignment horizontal="center" vertical="center" readingOrder="1"/>
    </xf>
    <xf numFmtId="4" fontId="29" fillId="0" borderId="0" xfId="0" applyNumberFormat="1" applyFont="1" applyAlignment="1">
      <alignment vertical="center" readingOrder="1"/>
    </xf>
    <xf numFmtId="4" fontId="29" fillId="0" borderId="0" xfId="0" applyNumberFormat="1" applyFont="1" applyAlignment="1">
      <alignment horizontal="center" vertical="center" readingOrder="1"/>
    </xf>
    <xf numFmtId="14" fontId="20" fillId="5" borderId="1" xfId="0" applyNumberFormat="1" applyFont="1" applyFill="1" applyBorder="1" applyAlignment="1">
      <alignment horizontal="center" vertical="center" readingOrder="1"/>
    </xf>
    <xf numFmtId="0" fontId="20" fillId="5" borderId="1" xfId="0" applyFont="1" applyFill="1" applyBorder="1" applyAlignment="1">
      <alignment horizontal="left" vertical="center" readingOrder="1"/>
    </xf>
    <xf numFmtId="0" fontId="20" fillId="5" borderId="1" xfId="0" applyFont="1" applyFill="1" applyBorder="1" applyAlignment="1">
      <alignment horizontal="center" vertical="center" readingOrder="1"/>
    </xf>
    <xf numFmtId="4" fontId="20" fillId="5" borderId="1" xfId="0" applyNumberFormat="1" applyFont="1" applyFill="1" applyBorder="1" applyAlignment="1">
      <alignment horizontal="left" vertical="center" readingOrder="1"/>
    </xf>
    <xf numFmtId="4" fontId="20" fillId="5" borderId="1" xfId="0" applyNumberFormat="1" applyFont="1" applyFill="1" applyBorder="1" applyAlignment="1">
      <alignment horizontal="right" vertical="center" readingOrder="1"/>
    </xf>
    <xf numFmtId="14" fontId="20" fillId="6" borderId="1" xfId="0" applyNumberFormat="1" applyFont="1" applyFill="1" applyBorder="1" applyAlignment="1">
      <alignment horizontal="center" vertical="center" readingOrder="1"/>
    </xf>
    <xf numFmtId="0" fontId="20" fillId="6" borderId="1" xfId="0" applyFont="1" applyFill="1" applyBorder="1" applyAlignment="1">
      <alignment horizontal="left" vertical="center" readingOrder="1"/>
    </xf>
    <xf numFmtId="0" fontId="20" fillId="6" borderId="1" xfId="0" applyFont="1" applyFill="1" applyBorder="1" applyAlignment="1">
      <alignment horizontal="center" vertical="center" readingOrder="1"/>
    </xf>
    <xf numFmtId="4" fontId="20" fillId="6" borderId="1" xfId="0" applyNumberFormat="1" applyFont="1" applyFill="1" applyBorder="1" applyAlignment="1">
      <alignment horizontal="left" vertical="center" readingOrder="1"/>
    </xf>
    <xf numFmtId="4" fontId="20" fillId="6" borderId="1" xfId="0" applyNumberFormat="1" applyFont="1" applyFill="1" applyBorder="1" applyAlignment="1">
      <alignment horizontal="right" vertical="center" readingOrder="1"/>
    </xf>
    <xf numFmtId="14" fontId="20" fillId="4" borderId="1" xfId="0" applyNumberFormat="1" applyFont="1" applyFill="1" applyBorder="1" applyAlignment="1">
      <alignment horizontal="center" vertical="center" readingOrder="1"/>
    </xf>
    <xf numFmtId="0" fontId="20" fillId="4" borderId="1" xfId="0" applyFont="1" applyFill="1" applyBorder="1" applyAlignment="1">
      <alignment horizontal="left" vertical="center" readingOrder="1"/>
    </xf>
    <xf numFmtId="0" fontId="20" fillId="4" borderId="1" xfId="0" applyFont="1" applyFill="1" applyBorder="1" applyAlignment="1">
      <alignment horizontal="center" vertical="center" readingOrder="1"/>
    </xf>
    <xf numFmtId="4" fontId="20" fillId="4" borderId="1" xfId="0" applyNumberFormat="1" applyFont="1" applyFill="1" applyBorder="1" applyAlignment="1">
      <alignment horizontal="left" vertical="center" readingOrder="1"/>
    </xf>
    <xf numFmtId="4" fontId="20" fillId="4" borderId="1" xfId="0" applyNumberFormat="1" applyFont="1" applyFill="1" applyBorder="1" applyAlignment="1">
      <alignment horizontal="right" vertical="center" readingOrder="1"/>
    </xf>
    <xf numFmtId="14" fontId="20" fillId="7" borderId="1" xfId="0" applyNumberFormat="1" applyFont="1" applyFill="1" applyBorder="1" applyAlignment="1">
      <alignment horizontal="center" vertical="center" readingOrder="1"/>
    </xf>
    <xf numFmtId="0" fontId="20" fillId="7" borderId="1" xfId="0" applyFont="1" applyFill="1" applyBorder="1" applyAlignment="1">
      <alignment horizontal="left" vertical="center" readingOrder="1"/>
    </xf>
    <xf numFmtId="0" fontId="20" fillId="7" borderId="1" xfId="0" applyFont="1" applyFill="1" applyBorder="1" applyAlignment="1">
      <alignment horizontal="center" vertical="center" readingOrder="1"/>
    </xf>
    <xf numFmtId="4" fontId="20" fillId="7" borderId="1" xfId="0" applyNumberFormat="1" applyFont="1" applyFill="1" applyBorder="1" applyAlignment="1">
      <alignment horizontal="left" vertical="center" readingOrder="1"/>
    </xf>
    <xf numFmtId="4" fontId="20" fillId="7" borderId="1" xfId="0" applyNumberFormat="1" applyFont="1" applyFill="1" applyBorder="1" applyAlignment="1">
      <alignment horizontal="right" vertical="center" readingOrder="1"/>
    </xf>
    <xf numFmtId="14" fontId="20" fillId="0" borderId="1" xfId="0" applyNumberFormat="1" applyFont="1" applyBorder="1" applyAlignment="1">
      <alignment horizontal="center" vertical="center" readingOrder="1"/>
    </xf>
    <xf numFmtId="0" fontId="20" fillId="0" borderId="1" xfId="0" applyFont="1" applyBorder="1" applyAlignment="1">
      <alignment horizontal="left" vertical="center" readingOrder="1"/>
    </xf>
    <xf numFmtId="0" fontId="20" fillId="0" borderId="1" xfId="0" applyFont="1" applyBorder="1" applyAlignment="1">
      <alignment horizontal="center" vertical="center" readingOrder="1"/>
    </xf>
    <xf numFmtId="4" fontId="20" fillId="0" borderId="1" xfId="0" applyNumberFormat="1" applyFont="1" applyBorder="1" applyAlignment="1">
      <alignment horizontal="left" vertical="center" readingOrder="1"/>
    </xf>
    <xf numFmtId="4" fontId="20" fillId="0" borderId="1" xfId="0" applyNumberFormat="1" applyFont="1" applyBorder="1" applyAlignment="1">
      <alignment horizontal="right" vertical="center" readingOrder="1"/>
    </xf>
    <xf numFmtId="14" fontId="20" fillId="3" borderId="1" xfId="0" applyNumberFormat="1" applyFont="1" applyFill="1" applyBorder="1" applyAlignment="1">
      <alignment horizontal="center" vertical="center" readingOrder="1"/>
    </xf>
    <xf numFmtId="0" fontId="20" fillId="3" borderId="1" xfId="0" applyFont="1" applyFill="1" applyBorder="1" applyAlignment="1">
      <alignment horizontal="left" vertical="center" readingOrder="1"/>
    </xf>
    <xf numFmtId="0" fontId="20" fillId="3" borderId="1" xfId="0" applyFont="1" applyFill="1" applyBorder="1" applyAlignment="1">
      <alignment horizontal="center" vertical="center" readingOrder="1"/>
    </xf>
    <xf numFmtId="4" fontId="20" fillId="3" borderId="1" xfId="0" applyNumberFormat="1" applyFont="1" applyFill="1" applyBorder="1" applyAlignment="1">
      <alignment horizontal="left" vertical="center" readingOrder="1"/>
    </xf>
    <xf numFmtId="4" fontId="20" fillId="3" borderId="1" xfId="0" applyNumberFormat="1" applyFont="1" applyFill="1" applyBorder="1" applyAlignment="1">
      <alignment horizontal="right" vertical="center" readingOrder="1"/>
    </xf>
    <xf numFmtId="14" fontId="20" fillId="0" borderId="1" xfId="0" applyNumberFormat="1" applyFont="1" applyFill="1" applyBorder="1" applyAlignment="1">
      <alignment horizontal="center" vertical="center" readingOrder="1"/>
    </xf>
    <xf numFmtId="0" fontId="20" fillId="0" borderId="1" xfId="0" applyFont="1" applyFill="1" applyBorder="1" applyAlignment="1">
      <alignment horizontal="left" vertical="center" readingOrder="1"/>
    </xf>
    <xf numFmtId="0" fontId="20" fillId="0" borderId="1" xfId="0" applyFont="1" applyFill="1" applyBorder="1" applyAlignment="1">
      <alignment horizontal="center" vertical="center" readingOrder="1"/>
    </xf>
    <xf numFmtId="4" fontId="20" fillId="0" borderId="1" xfId="0" applyNumberFormat="1" applyFont="1" applyFill="1" applyBorder="1" applyAlignment="1">
      <alignment horizontal="left" vertical="center" readingOrder="1"/>
    </xf>
    <xf numFmtId="4" fontId="20" fillId="0" borderId="1" xfId="0" applyNumberFormat="1" applyFont="1" applyFill="1" applyBorder="1" applyAlignment="1">
      <alignment horizontal="right" vertical="center" readingOrder="1"/>
    </xf>
    <xf numFmtId="4" fontId="29" fillId="0" borderId="0" xfId="0" applyNumberFormat="1" applyFont="1" applyFill="1" applyAlignment="1">
      <alignment vertical="center" readingOrder="1"/>
    </xf>
    <xf numFmtId="4" fontId="20" fillId="0" borderId="8" xfId="0" applyNumberFormat="1" applyFont="1" applyBorder="1" applyAlignment="1">
      <alignment horizontal="right" vertical="center" readingOrder="1"/>
    </xf>
    <xf numFmtId="14" fontId="29" fillId="0" borderId="1" xfId="0" applyNumberFormat="1" applyFont="1" applyFill="1" applyBorder="1" applyAlignment="1">
      <alignment horizontal="center" vertical="center" readingOrder="1"/>
    </xf>
    <xf numFmtId="0" fontId="29" fillId="0" borderId="1" xfId="0" applyFont="1" applyFill="1" applyBorder="1" applyAlignment="1">
      <alignment horizontal="left" vertical="center" readingOrder="1"/>
    </xf>
    <xf numFmtId="0" fontId="29" fillId="0" borderId="1" xfId="0" applyFont="1" applyFill="1" applyBorder="1" applyAlignment="1">
      <alignment horizontal="center" vertical="center" readingOrder="1"/>
    </xf>
    <xf numFmtId="0" fontId="30" fillId="10" borderId="1" xfId="0" applyFont="1" applyFill="1" applyBorder="1" applyAlignment="1">
      <alignment horizontal="center" vertical="center" readingOrder="1"/>
    </xf>
    <xf numFmtId="43" fontId="27" fillId="10" borderId="1" xfId="1" applyFont="1" applyFill="1" applyBorder="1" applyAlignment="1">
      <alignment horizontal="left" vertical="center" readingOrder="1"/>
    </xf>
    <xf numFmtId="43" fontId="31" fillId="0" borderId="1" xfId="1" applyFont="1" applyFill="1" applyBorder="1" applyAlignment="1">
      <alignment horizontal="left" vertical="center" readingOrder="1"/>
    </xf>
    <xf numFmtId="14" fontId="29" fillId="0" borderId="1" xfId="0" applyNumberFormat="1" applyFont="1" applyBorder="1" applyAlignment="1">
      <alignment horizontal="center" vertical="center" readingOrder="1"/>
    </xf>
    <xf numFmtId="0" fontId="29" fillId="0" borderId="1" xfId="0" applyFont="1" applyBorder="1" applyAlignment="1">
      <alignment horizontal="left" vertical="center" readingOrder="1"/>
    </xf>
    <xf numFmtId="0" fontId="29" fillId="0" borderId="1" xfId="0" applyFont="1" applyBorder="1" applyAlignment="1">
      <alignment horizontal="center" vertical="center" readingOrder="1"/>
    </xf>
    <xf numFmtId="43" fontId="29" fillId="0" borderId="1" xfId="1" applyFont="1" applyFill="1" applyBorder="1" applyAlignment="1">
      <alignment horizontal="left" vertical="center" readingOrder="1"/>
    </xf>
    <xf numFmtId="43" fontId="29" fillId="0" borderId="1" xfId="1" applyFont="1" applyFill="1" applyBorder="1" applyAlignment="1">
      <alignment horizontal="right" vertical="center" readingOrder="1"/>
    </xf>
    <xf numFmtId="165" fontId="20" fillId="0" borderId="1" xfId="0" applyNumberFormat="1" applyFont="1" applyBorder="1" applyAlignment="1">
      <alignment horizontal="right" vertical="center" wrapText="1" readingOrder="1"/>
    </xf>
    <xf numFmtId="0" fontId="28" fillId="0" borderId="1" xfId="0" applyFont="1" applyBorder="1" applyAlignment="1">
      <alignment horizontal="center" vertical="center" readingOrder="1"/>
    </xf>
    <xf numFmtId="0" fontId="28" fillId="0" borderId="1" xfId="0" applyFont="1" applyBorder="1" applyAlignment="1">
      <alignment horizontal="left" vertical="center" readingOrder="1"/>
    </xf>
    <xf numFmtId="4" fontId="28" fillId="0" borderId="1" xfId="0" applyNumberFormat="1" applyFont="1" applyBorder="1" applyAlignment="1">
      <alignment horizontal="right" vertical="center" readingOrder="1"/>
    </xf>
    <xf numFmtId="0" fontId="29" fillId="0" borderId="0" xfId="0" applyFont="1" applyAlignment="1">
      <alignment vertical="center" readingOrder="1"/>
    </xf>
    <xf numFmtId="0" fontId="29" fillId="0" borderId="0" xfId="0" applyFont="1" applyAlignment="1">
      <alignment horizontal="center" vertical="center" readingOrder="1"/>
    </xf>
    <xf numFmtId="0" fontId="32" fillId="0" borderId="6" xfId="0" applyFont="1" applyBorder="1" applyAlignment="1">
      <alignment horizontal="left" vertical="center" readingOrder="1"/>
    </xf>
    <xf numFmtId="0" fontId="32" fillId="0" borderId="7" xfId="0" applyFont="1" applyBorder="1" applyAlignment="1">
      <alignment horizontal="left" vertical="center" readingOrder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36" fillId="0" borderId="0" xfId="3" applyNumberFormat="1" applyFont="1" applyAlignment="1">
      <alignment vertical="center"/>
    </xf>
    <xf numFmtId="4" fontId="2" fillId="0" borderId="0" xfId="10" applyNumberFormat="1" applyFont="1" applyAlignment="1" applyProtection="1">
      <alignment vertical="center" wrapText="1"/>
      <protection locked="0"/>
    </xf>
    <xf numFmtId="4" fontId="37" fillId="0" borderId="0" xfId="3" applyNumberFormat="1" applyFont="1" applyAlignment="1" applyProtection="1">
      <alignment vertical="center"/>
      <protection locked="0"/>
    </xf>
    <xf numFmtId="4" fontId="2" fillId="0" borderId="0" xfId="10" applyNumberFormat="1" applyFont="1" applyAlignment="1" applyProtection="1">
      <alignment vertical="center"/>
      <protection locked="0"/>
    </xf>
    <xf numFmtId="0" fontId="38" fillId="0" borderId="0" xfId="10" applyFont="1"/>
    <xf numFmtId="4" fontId="39" fillId="0" borderId="0" xfId="3" applyNumberFormat="1" applyFont="1" applyAlignment="1">
      <alignment vertical="center"/>
    </xf>
    <xf numFmtId="4" fontId="40" fillId="0" borderId="0" xfId="10" applyNumberFormat="1" applyFont="1" applyAlignment="1">
      <alignment vertical="center"/>
    </xf>
    <xf numFmtId="4" fontId="2" fillId="0" borderId="0" xfId="10" applyNumberFormat="1" applyFont="1" applyAlignment="1" applyProtection="1">
      <alignment horizontal="center" vertical="center"/>
      <protection locked="0"/>
    </xf>
    <xf numFmtId="49" fontId="41" fillId="0" borderId="2" xfId="10" applyNumberFormat="1" applyFont="1" applyBorder="1" applyAlignment="1">
      <alignment vertical="center" wrapText="1"/>
    </xf>
    <xf numFmtId="15" fontId="41" fillId="0" borderId="2" xfId="10" applyNumberFormat="1" applyFont="1" applyBorder="1" applyAlignment="1" applyProtection="1">
      <alignment horizontal="center" vertical="center" wrapText="1"/>
      <protection locked="0"/>
    </xf>
    <xf numFmtId="0" fontId="35" fillId="9" borderId="2" xfId="10" applyFont="1" applyFill="1" applyBorder="1" applyAlignment="1">
      <alignment horizontal="center" vertical="center" wrapText="1"/>
    </xf>
    <xf numFmtId="4" fontId="35" fillId="9" borderId="2" xfId="10" applyNumberFormat="1" applyFont="1" applyFill="1" applyBorder="1" applyAlignment="1">
      <alignment horizontal="center" vertical="center" wrapText="1"/>
    </xf>
    <xf numFmtId="0" fontId="41" fillId="11" borderId="2" xfId="10" applyFont="1" applyFill="1" applyBorder="1" applyAlignment="1">
      <alignment horizontal="center" vertical="center" wrapText="1"/>
    </xf>
    <xf numFmtId="4" fontId="41" fillId="11" borderId="2" xfId="10" applyNumberFormat="1" applyFont="1" applyFill="1" applyBorder="1" applyAlignment="1">
      <alignment horizontal="center" vertical="center" wrapText="1"/>
    </xf>
    <xf numFmtId="4" fontId="41" fillId="12" borderId="2" xfId="10" applyNumberFormat="1" applyFont="1" applyFill="1" applyBorder="1" applyAlignment="1">
      <alignment horizontal="center" vertical="center" wrapText="1"/>
    </xf>
    <xf numFmtId="4" fontId="41" fillId="13" borderId="2" xfId="10" applyNumberFormat="1" applyFont="1" applyFill="1" applyBorder="1" applyAlignment="1">
      <alignment horizontal="center" vertical="center" wrapText="1"/>
    </xf>
    <xf numFmtId="0" fontId="40" fillId="0" borderId="0" xfId="10" applyFont="1"/>
    <xf numFmtId="0" fontId="2" fillId="0" borderId="2" xfId="10" applyFont="1" applyBorder="1" applyAlignment="1">
      <alignment horizontal="center" vertical="center" wrapText="1"/>
    </xf>
    <xf numFmtId="4" fontId="2" fillId="0" borderId="2" xfId="10" applyNumberFormat="1" applyFont="1" applyBorder="1" applyAlignment="1">
      <alignment vertical="center" wrapText="1"/>
    </xf>
    <xf numFmtId="4" fontId="2" fillId="0" borderId="2" xfId="8" applyNumberFormat="1" applyFont="1" applyFill="1" applyBorder="1" applyAlignment="1" applyProtection="1">
      <alignment horizontal="right" vertical="center"/>
    </xf>
    <xf numFmtId="10" fontId="2" fillId="0" borderId="2" xfId="9" applyNumberFormat="1" applyFont="1" applyFill="1" applyBorder="1" applyAlignment="1" applyProtection="1">
      <alignment horizontal="center" vertical="center"/>
    </xf>
    <xf numFmtId="4" fontId="41" fillId="0" borderId="2" xfId="8" applyNumberFormat="1" applyFont="1" applyFill="1" applyBorder="1" applyAlignment="1" applyProtection="1">
      <alignment horizontal="right" vertical="center"/>
    </xf>
    <xf numFmtId="0" fontId="41" fillId="0" borderId="2" xfId="10" applyFont="1" applyBorder="1" applyAlignment="1">
      <alignment horizontal="center" vertical="center" wrapText="1"/>
    </xf>
    <xf numFmtId="4" fontId="41" fillId="0" borderId="2" xfId="10" applyNumberFormat="1" applyFont="1" applyFill="1" applyBorder="1" applyAlignment="1">
      <alignment vertical="center" wrapText="1"/>
    </xf>
    <xf numFmtId="4" fontId="41" fillId="0" borderId="2" xfId="8" applyNumberFormat="1" applyFont="1" applyFill="1" applyBorder="1" applyAlignment="1" applyProtection="1">
      <alignment horizontal="right" vertical="center" wrapText="1"/>
    </xf>
    <xf numFmtId="10" fontId="41" fillId="0" borderId="2" xfId="9" applyNumberFormat="1" applyFont="1" applyFill="1" applyBorder="1" applyAlignment="1" applyProtection="1">
      <alignment horizontal="center" vertical="center" wrapText="1"/>
    </xf>
    <xf numFmtId="4" fontId="41" fillId="12" borderId="2" xfId="8" applyNumberFormat="1" applyFont="1" applyFill="1" applyBorder="1" applyAlignment="1" applyProtection="1">
      <alignment horizontal="right" vertical="center" wrapText="1"/>
    </xf>
    <xf numFmtId="10" fontId="41" fillId="12" borderId="2" xfId="9" applyNumberFormat="1" applyFont="1" applyFill="1" applyBorder="1" applyAlignment="1" applyProtection="1">
      <alignment horizontal="center" vertical="center" wrapText="1"/>
    </xf>
    <xf numFmtId="4" fontId="41" fillId="14" borderId="2" xfId="8" applyNumberFormat="1" applyFont="1" applyFill="1" applyBorder="1" applyAlignment="1" applyProtection="1">
      <alignment horizontal="right" vertical="center" wrapText="1"/>
    </xf>
    <xf numFmtId="10" fontId="41" fillId="14" borderId="2" xfId="9" applyNumberFormat="1" applyFont="1" applyFill="1" applyBorder="1" applyAlignment="1" applyProtection="1">
      <alignment horizontal="center" vertical="center" wrapText="1"/>
    </xf>
    <xf numFmtId="4" fontId="41" fillId="12" borderId="2" xfId="10" applyNumberFormat="1" applyFont="1" applyFill="1" applyBorder="1" applyAlignment="1">
      <alignment horizontal="right" vertical="center" wrapText="1"/>
    </xf>
    <xf numFmtId="10" fontId="41" fillId="0" borderId="2" xfId="9" applyNumberFormat="1" applyFont="1" applyFill="1" applyBorder="1" applyAlignment="1" applyProtection="1">
      <alignment horizontal="center" vertical="center"/>
    </xf>
    <xf numFmtId="4" fontId="41" fillId="12" borderId="2" xfId="8" applyNumberFormat="1" applyFont="1" applyFill="1" applyBorder="1" applyAlignment="1" applyProtection="1">
      <alignment horizontal="right" vertical="center"/>
    </xf>
    <xf numFmtId="10" fontId="41" fillId="12" borderId="2" xfId="9" applyNumberFormat="1" applyFont="1" applyFill="1" applyBorder="1" applyAlignment="1" applyProtection="1">
      <alignment horizontal="center" vertical="center"/>
    </xf>
    <xf numFmtId="4" fontId="41" fillId="13" borderId="2" xfId="8" applyNumberFormat="1" applyFont="1" applyFill="1" applyBorder="1" applyAlignment="1" applyProtection="1">
      <alignment horizontal="right" vertical="center"/>
    </xf>
    <xf numFmtId="10" fontId="41" fillId="13" borderId="2" xfId="9" applyNumberFormat="1" applyFont="1" applyFill="1" applyBorder="1" applyAlignment="1" applyProtection="1">
      <alignment horizontal="center" vertical="center"/>
    </xf>
    <xf numFmtId="0" fontId="42" fillId="9" borderId="2" xfId="10" applyFont="1" applyFill="1" applyBorder="1" applyAlignment="1">
      <alignment horizontal="center" vertical="center" wrapText="1"/>
    </xf>
    <xf numFmtId="4" fontId="42" fillId="9" borderId="2" xfId="10" applyNumberFormat="1" applyFont="1" applyFill="1" applyBorder="1" applyAlignment="1">
      <alignment vertical="center" wrapText="1"/>
    </xf>
    <xf numFmtId="4" fontId="42" fillId="9" borderId="2" xfId="8" applyNumberFormat="1" applyFont="1" applyFill="1" applyBorder="1" applyAlignment="1" applyProtection="1">
      <alignment vertical="center"/>
    </xf>
    <xf numFmtId="10" fontId="42" fillId="9" borderId="2" xfId="9" applyNumberFormat="1" applyFont="1" applyFill="1" applyBorder="1" applyAlignment="1" applyProtection="1">
      <alignment horizontal="center" vertical="center"/>
    </xf>
    <xf numFmtId="4" fontId="42" fillId="9" borderId="2" xfId="8" applyNumberFormat="1" applyFont="1" applyFill="1" applyBorder="1" applyAlignment="1" applyProtection="1">
      <alignment horizontal="right" vertical="center" wrapText="1"/>
    </xf>
    <xf numFmtId="10" fontId="42" fillId="9" borderId="2" xfId="9" applyNumberFormat="1" applyFont="1" applyFill="1" applyBorder="1" applyAlignment="1" applyProtection="1">
      <alignment horizontal="center" vertical="center" wrapText="1"/>
    </xf>
    <xf numFmtId="4" fontId="2" fillId="0" borderId="0" xfId="8" applyNumberFormat="1" applyFont="1" applyFill="1" applyAlignment="1" applyProtection="1">
      <alignment vertical="center"/>
      <protection locked="0"/>
    </xf>
    <xf numFmtId="4" fontId="2" fillId="0" borderId="0" xfId="8" applyNumberFormat="1" applyFont="1" applyFill="1" applyAlignment="1" applyProtection="1">
      <alignment vertical="center" wrapText="1"/>
    </xf>
    <xf numFmtId="4" fontId="2" fillId="0" borderId="0" xfId="8" applyNumberFormat="1" applyFont="1" applyFill="1" applyBorder="1" applyAlignment="1" applyProtection="1">
      <alignment horizontal="right" vertical="center"/>
    </xf>
    <xf numFmtId="166" fontId="41" fillId="0" borderId="0" xfId="22" applyNumberFormat="1" applyFont="1" applyBorder="1"/>
    <xf numFmtId="4" fontId="41" fillId="0" borderId="0" xfId="8" applyNumberFormat="1" applyFont="1" applyFill="1" applyAlignment="1" applyProtection="1">
      <alignment vertical="center"/>
      <protection locked="0"/>
    </xf>
    <xf numFmtId="4" fontId="38" fillId="0" borderId="0" xfId="10" applyNumberFormat="1" applyFont="1"/>
    <xf numFmtId="4" fontId="41" fillId="0" borderId="0" xfId="10" applyNumberFormat="1" applyFont="1" applyAlignment="1" applyProtection="1">
      <alignment vertical="center"/>
      <protection locked="0"/>
    </xf>
    <xf numFmtId="164" fontId="40" fillId="0" borderId="0" xfId="8" applyFont="1"/>
    <xf numFmtId="164" fontId="38" fillId="0" borderId="0" xfId="8" applyFont="1"/>
    <xf numFmtId="0" fontId="41" fillId="6" borderId="9" xfId="23" applyFont="1" applyFill="1" applyBorder="1" applyAlignment="1">
      <alignment horizontal="center" vertical="center" wrapText="1"/>
    </xf>
    <xf numFmtId="0" fontId="41" fillId="6" borderId="10" xfId="23" applyFont="1" applyFill="1" applyBorder="1" applyAlignment="1">
      <alignment horizontal="center" vertical="center" wrapText="1"/>
    </xf>
    <xf numFmtId="0" fontId="41" fillId="6" borderId="11" xfId="23" applyFont="1" applyFill="1" applyBorder="1" applyAlignment="1">
      <alignment horizontal="center" vertical="center" wrapText="1"/>
    </xf>
    <xf numFmtId="0" fontId="2" fillId="6" borderId="11" xfId="23" applyFont="1" applyFill="1" applyBorder="1" applyAlignment="1">
      <alignment horizontal="center" vertical="center" wrapText="1"/>
    </xf>
    <xf numFmtId="3" fontId="16" fillId="0" borderId="12" xfId="23" applyNumberFormat="1" applyFont="1" applyBorder="1" applyAlignment="1">
      <alignment horizontal="right" vertical="center" wrapText="1"/>
    </xf>
    <xf numFmtId="0" fontId="16" fillId="0" borderId="13" xfId="23" applyFont="1" applyBorder="1" applyAlignment="1">
      <alignment vertical="center" wrapText="1"/>
    </xf>
    <xf numFmtId="4" fontId="16" fillId="0" borderId="14" xfId="23" applyNumberFormat="1" applyFont="1" applyBorder="1" applyAlignment="1">
      <alignment horizontal="right" vertical="center" wrapText="1"/>
    </xf>
    <xf numFmtId="10" fontId="16" fillId="0" borderId="14" xfId="23" applyNumberFormat="1" applyFont="1" applyBorder="1" applyAlignment="1">
      <alignment horizontal="center" vertical="center" wrapText="1"/>
    </xf>
    <xf numFmtId="3" fontId="16" fillId="0" borderId="15" xfId="23" applyNumberFormat="1" applyFont="1" applyBorder="1" applyAlignment="1">
      <alignment horizontal="right" vertical="center" wrapText="1"/>
    </xf>
    <xf numFmtId="0" fontId="16" fillId="0" borderId="16" xfId="23" applyFont="1" applyBorder="1" applyAlignment="1">
      <alignment vertical="center" wrapText="1"/>
    </xf>
    <xf numFmtId="4" fontId="16" fillId="0" borderId="17" xfId="23" applyNumberFormat="1" applyFont="1" applyBorder="1" applyAlignment="1">
      <alignment horizontal="right" vertical="center" wrapText="1"/>
    </xf>
    <xf numFmtId="10" fontId="16" fillId="0" borderId="17" xfId="23" applyNumberFormat="1" applyFont="1" applyBorder="1" applyAlignment="1">
      <alignment horizontal="center" vertical="center" wrapText="1"/>
    </xf>
    <xf numFmtId="3" fontId="41" fillId="6" borderId="18" xfId="23" applyNumberFormat="1" applyFont="1" applyFill="1" applyBorder="1" applyAlignment="1">
      <alignment horizontal="right" vertical="center" wrapText="1"/>
    </xf>
    <xf numFmtId="0" fontId="41" fillId="6" borderId="18" xfId="23" applyFont="1" applyFill="1" applyBorder="1" applyAlignment="1">
      <alignment vertical="center" wrapText="1"/>
    </xf>
    <xf numFmtId="4" fontId="41" fillId="6" borderId="18" xfId="23" applyNumberFormat="1" applyFont="1" applyFill="1" applyBorder="1" applyAlignment="1">
      <alignment horizontal="right" vertical="center" wrapText="1"/>
    </xf>
    <xf numFmtId="10" fontId="41" fillId="6" borderId="18" xfId="23" applyNumberFormat="1" applyFont="1" applyFill="1" applyBorder="1" applyAlignment="1">
      <alignment horizontal="center" vertical="center" wrapText="1"/>
    </xf>
    <xf numFmtId="3" fontId="41" fillId="6" borderId="19" xfId="23" applyNumberFormat="1" applyFont="1" applyFill="1" applyBorder="1" applyAlignment="1">
      <alignment horizontal="right" vertical="center" wrapText="1"/>
    </xf>
    <xf numFmtId="0" fontId="41" fillId="6" borderId="19" xfId="23" applyFont="1" applyFill="1" applyBorder="1" applyAlignment="1">
      <alignment vertical="center" wrapText="1"/>
    </xf>
    <xf numFmtId="4" fontId="41" fillId="6" borderId="19" xfId="23" applyNumberFormat="1" applyFont="1" applyFill="1" applyBorder="1" applyAlignment="1">
      <alignment horizontal="right" vertical="center" wrapText="1"/>
    </xf>
    <xf numFmtId="10" fontId="41" fillId="6" borderId="19" xfId="23" applyNumberFormat="1" applyFont="1" applyFill="1" applyBorder="1" applyAlignment="1">
      <alignment horizontal="center" vertical="center" wrapText="1"/>
    </xf>
    <xf numFmtId="10" fontId="38" fillId="0" borderId="0" xfId="10" applyNumberFormat="1" applyFont="1"/>
    <xf numFmtId="164" fontId="2" fillId="0" borderId="0" xfId="8" applyFont="1"/>
  </cellXfs>
  <cellStyles count="24">
    <cellStyle name="Millares" xfId="1" builtinId="3"/>
    <cellStyle name="Millares [0]" xfId="16" builtinId="6"/>
    <cellStyle name="Millares [0] 2" xfId="22"/>
    <cellStyle name="Millares 2" xfId="5"/>
    <cellStyle name="Millares 3" xfId="8"/>
    <cellStyle name="Normal" xfId="0" builtinId="0"/>
    <cellStyle name="Normal 10" xfId="18"/>
    <cellStyle name="Normal 11" xfId="19"/>
    <cellStyle name="Normal 12" xfId="20"/>
    <cellStyle name="Normal 13" xfId="21"/>
    <cellStyle name="Normal 14" xfId="23"/>
    <cellStyle name="Normal 2" xfId="4"/>
    <cellStyle name="Normal 3" xfId="7"/>
    <cellStyle name="Normal 4" xfId="11"/>
    <cellStyle name="Normal 4 2" xfId="10"/>
    <cellStyle name="Normal 5" xfId="12"/>
    <cellStyle name="Normal 6" xfId="13"/>
    <cellStyle name="Normal 7" xfId="14"/>
    <cellStyle name="Normal 8" xfId="15"/>
    <cellStyle name="Normal 9" xfId="17"/>
    <cellStyle name="Normal_vigenxdep" xfId="3"/>
    <cellStyle name="Porcentaje" xfId="2" builtinId="5"/>
    <cellStyle name="Porcentaje 2" xfId="6"/>
    <cellStyle name="Porcentaje 3" xfId="9"/>
  </cellStyles>
  <dxfs count="10"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colors>
    <mruColors>
      <color rgb="FF4D79C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POR TIPO DE GASTO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('Ejecución Tipo de Gasto'!$C$6,'Ejecución Tipo de Gasto'!$E$6,'Ejecución Tipo de Gasto'!$H$6,'Ejecución Tipo de Gasto'!$K$6,'Ejecución Tipo de Gasto'!$N$6)</c:f>
              <c:strCache>
                <c:ptCount val="5"/>
                <c:pt idx="0">
                  <c:v>APROPIACIÓN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 ACUMULADOS</c:v>
                </c:pt>
              </c:strCache>
            </c:strRef>
          </c:cat>
          <c:val>
            <c:numRef>
              <c:f>('Ejecución Tipo de Gasto'!$C$14,'Ejecución Tipo de Gasto'!$E$14,'Ejecución Tipo de Gasto'!$H$14,'Ejecución Tipo de Gasto'!$K$14,'Ejecución Tipo de Gasto'!$N$14)</c:f>
              <c:numCache>
                <c:formatCode>#,##0.00</c:formatCode>
                <c:ptCount val="5"/>
                <c:pt idx="0">
                  <c:v>1170661617205</c:v>
                </c:pt>
                <c:pt idx="1">
                  <c:v>903523248593.88</c:v>
                </c:pt>
                <c:pt idx="2">
                  <c:v>825009145752.70996</c:v>
                </c:pt>
                <c:pt idx="3">
                  <c:v>350919337125.44995</c:v>
                </c:pt>
                <c:pt idx="4">
                  <c:v>345843414617.96997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E8-442B-A6DF-D10BF709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30269432"/>
        <c:axId val="230269824"/>
      </c:barChart>
      <c:catAx>
        <c:axId val="23026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0269824"/>
        <c:crosses val="autoZero"/>
        <c:auto val="1"/>
        <c:lblAlgn val="ctr"/>
        <c:lblOffset val="100"/>
        <c:noMultiLvlLbl val="0"/>
      </c:catAx>
      <c:valAx>
        <c:axId val="23026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026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15</xdr:col>
      <xdr:colOff>0</xdr:colOff>
      <xdr:row>36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F94D0DB-DF5C-44BB-81A2-DB24A4DF8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INFORME%20EJECUCI&#211;N%20PPTAL%20A%2031%20DE%20OCTUBRE%20D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IIF-Ejecución"/>
      <sheetName val="NomProy"/>
      <sheetName val="SIIF-Apropiaciones"/>
      <sheetName val="SIIF-Compromisos"/>
      <sheetName val="CAMBIO DE DEPENDENCIAS"/>
      <sheetName val="TOTAL"/>
      <sheetName val="SIIF- RP RESERVA 2023"/>
      <sheetName val="TOTAL REZAGO 2023"/>
      <sheetName val="INDICE"/>
      <sheetName val="DADS"/>
      <sheetName val="DSEPP"/>
      <sheetName val="DPIP"/>
      <sheetName val="DPII"/>
      <sheetName val="DER"/>
      <sheetName val="DODT"/>
      <sheetName val="DDFF"/>
      <sheetName val="DIDE"/>
      <sheetName val="DDRS"/>
      <sheetName val="DDS"/>
      <sheetName val="DDU"/>
      <sheetName val="DEE"/>
      <sheetName val="DIES"/>
      <sheetName val="SGISE"/>
      <sheetName val="DJSD"/>
      <sheetName val="DG"/>
      <sheetName val="OAC"/>
      <sheetName val="SCT"/>
      <sheetName val="OAP"/>
      <sheetName val="OAJ"/>
      <sheetName val="OCID"/>
      <sheetName val="OCI"/>
      <sheetName val="OTSI"/>
      <sheetName val="GCON"/>
      <sheetName val="SGTH"/>
      <sheetName val="SG"/>
      <sheetName val="SARC"/>
      <sheetName val="SF"/>
      <sheetName val="SGPDN"/>
      <sheetName val="SGDDT"/>
      <sheetName val="DENDD"/>
      <sheetName val="DGDHP"/>
    </sheetNames>
    <sheetDataSet>
      <sheetData sheetId="0"/>
      <sheetData sheetId="1"/>
      <sheetData sheetId="2"/>
      <sheetData sheetId="3">
        <row r="8">
          <cell r="I8">
            <v>45596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abSelected="1" zoomScale="110" zoomScaleNormal="110" workbookViewId="0">
      <pane ySplit="4" topLeftCell="A5" activePane="bottomLeft" state="frozen"/>
      <selection activeCell="R1" sqref="R1"/>
      <selection pane="bottomLeft" activeCell="A11" sqref="A11"/>
    </sheetView>
  </sheetViews>
  <sheetFormatPr baseColWidth="10" defaultColWidth="12.7109375" defaultRowHeight="12" x14ac:dyDescent="0.25"/>
  <cols>
    <col min="1" max="1" width="16.42578125" style="124" customWidth="1"/>
    <col min="2" max="2" width="42" style="124" customWidth="1"/>
    <col min="3" max="3" width="14.140625" style="125" customWidth="1"/>
    <col min="4" max="4" width="4.42578125" style="125" hidden="1" customWidth="1"/>
    <col min="5" max="5" width="8.140625" style="125" hidden="1" customWidth="1"/>
    <col min="6" max="6" width="8.28515625" style="125" hidden="1" customWidth="1"/>
    <col min="7" max="7" width="4.5703125" style="125" hidden="1" customWidth="1"/>
    <col min="8" max="9" width="4.7109375" style="125" hidden="1" customWidth="1"/>
    <col min="10" max="10" width="4.5703125" style="125" hidden="1" customWidth="1"/>
    <col min="11" max="11" width="4.7109375" style="125" hidden="1" customWidth="1"/>
    <col min="12" max="12" width="6.42578125" style="125" hidden="1" customWidth="1"/>
    <col min="13" max="13" width="7.28515625" style="125" hidden="1" customWidth="1"/>
    <col min="14" max="14" width="6.5703125" style="125" customWidth="1"/>
    <col min="15" max="15" width="5" style="125" customWidth="1"/>
    <col min="16" max="16" width="37.85546875" style="124" customWidth="1"/>
    <col min="17" max="17" width="19.42578125" style="70" bestFit="1" customWidth="1"/>
    <col min="18" max="18" width="16.5703125" style="70" customWidth="1"/>
    <col min="19" max="19" width="16" style="70" bestFit="1" customWidth="1"/>
    <col min="20" max="20" width="19.42578125" style="70" bestFit="1" customWidth="1"/>
    <col min="21" max="21" width="17" style="70" bestFit="1" customWidth="1"/>
    <col min="22" max="22" width="19.42578125" style="70" bestFit="1" customWidth="1"/>
    <col min="23" max="23" width="18.140625" style="70" bestFit="1" customWidth="1"/>
    <col min="24" max="24" width="20.28515625" style="70" customWidth="1"/>
    <col min="25" max="27" width="18" style="70" bestFit="1" customWidth="1"/>
    <col min="28" max="16384" width="12.7109375" style="70"/>
  </cols>
  <sheetData>
    <row r="1" spans="1:27" x14ac:dyDescent="0.25">
      <c r="A1" s="67" t="s">
        <v>0</v>
      </c>
      <c r="B1" s="126">
        <v>2024</v>
      </c>
      <c r="C1" s="68" t="s">
        <v>1</v>
      </c>
      <c r="D1" s="68" t="s">
        <v>1</v>
      </c>
      <c r="E1" s="68" t="s">
        <v>1</v>
      </c>
      <c r="F1" s="68" t="s">
        <v>1</v>
      </c>
      <c r="G1" s="68" t="s">
        <v>1</v>
      </c>
      <c r="H1" s="68" t="s">
        <v>1</v>
      </c>
      <c r="I1" s="68" t="s">
        <v>1</v>
      </c>
      <c r="J1" s="68" t="s">
        <v>1</v>
      </c>
      <c r="K1" s="68" t="s">
        <v>1</v>
      </c>
      <c r="L1" s="68" t="s">
        <v>1</v>
      </c>
      <c r="M1" s="68" t="s">
        <v>1</v>
      </c>
      <c r="N1" s="68" t="s">
        <v>1</v>
      </c>
      <c r="O1" s="68" t="s">
        <v>1</v>
      </c>
      <c r="P1" s="68" t="s">
        <v>1</v>
      </c>
      <c r="Q1" s="69" t="s">
        <v>1</v>
      </c>
      <c r="R1" s="69" t="s">
        <v>1</v>
      </c>
      <c r="S1" s="69" t="s">
        <v>1</v>
      </c>
      <c r="T1" s="69" t="s">
        <v>1</v>
      </c>
      <c r="U1" s="69" t="s">
        <v>1</v>
      </c>
      <c r="V1" s="69" t="s">
        <v>1</v>
      </c>
      <c r="W1" s="69" t="s">
        <v>1</v>
      </c>
      <c r="X1" s="69"/>
      <c r="Y1" s="69" t="s">
        <v>1</v>
      </c>
      <c r="Z1" s="69" t="s">
        <v>1</v>
      </c>
      <c r="AA1" s="69" t="s">
        <v>1</v>
      </c>
    </row>
    <row r="2" spans="1:27" x14ac:dyDescent="0.25">
      <c r="A2" s="67" t="s">
        <v>2</v>
      </c>
      <c r="B2" s="126" t="s">
        <v>3</v>
      </c>
      <c r="C2" s="68" t="s">
        <v>1</v>
      </c>
      <c r="D2" s="68" t="s">
        <v>1</v>
      </c>
      <c r="E2" s="68" t="s">
        <v>1</v>
      </c>
      <c r="F2" s="68" t="s">
        <v>1</v>
      </c>
      <c r="G2" s="68" t="s">
        <v>1</v>
      </c>
      <c r="H2" s="68" t="s">
        <v>1</v>
      </c>
      <c r="I2" s="68" t="s">
        <v>1</v>
      </c>
      <c r="J2" s="68" t="s">
        <v>1</v>
      </c>
      <c r="K2" s="68" t="s">
        <v>1</v>
      </c>
      <c r="L2" s="68" t="s">
        <v>1</v>
      </c>
      <c r="M2" s="68" t="s">
        <v>1</v>
      </c>
      <c r="N2" s="68" t="s">
        <v>1</v>
      </c>
      <c r="O2" s="68" t="s">
        <v>1</v>
      </c>
      <c r="P2" s="68" t="s">
        <v>1</v>
      </c>
      <c r="Q2" s="69" t="s">
        <v>1</v>
      </c>
      <c r="R2" s="69" t="s">
        <v>1</v>
      </c>
      <c r="S2" s="69" t="s">
        <v>1</v>
      </c>
      <c r="T2" s="69" t="s">
        <v>1</v>
      </c>
      <c r="U2" s="69" t="s">
        <v>1</v>
      </c>
      <c r="V2" s="69" t="s">
        <v>1</v>
      </c>
      <c r="W2" s="69" t="s">
        <v>1</v>
      </c>
      <c r="X2" s="69" t="s">
        <v>1</v>
      </c>
      <c r="Y2" s="69" t="s">
        <v>1</v>
      </c>
      <c r="Z2" s="69" t="s">
        <v>1</v>
      </c>
      <c r="AA2" s="69" t="s">
        <v>1</v>
      </c>
    </row>
    <row r="3" spans="1:27" x14ac:dyDescent="0.25">
      <c r="A3" s="67" t="s">
        <v>4</v>
      </c>
      <c r="B3" s="127" t="s">
        <v>208</v>
      </c>
      <c r="C3" s="68" t="s">
        <v>1</v>
      </c>
      <c r="D3" s="68" t="s">
        <v>1</v>
      </c>
      <c r="E3" s="68" t="s">
        <v>1</v>
      </c>
      <c r="F3" s="68" t="s">
        <v>1</v>
      </c>
      <c r="G3" s="68" t="s">
        <v>1</v>
      </c>
      <c r="H3" s="68" t="s">
        <v>1</v>
      </c>
      <c r="I3" s="68" t="s">
        <v>1</v>
      </c>
      <c r="J3" s="68" t="s">
        <v>1</v>
      </c>
      <c r="K3" s="68" t="s">
        <v>1</v>
      </c>
      <c r="L3" s="68" t="s">
        <v>1</v>
      </c>
      <c r="M3" s="68" t="s">
        <v>1</v>
      </c>
      <c r="N3" s="68" t="s">
        <v>1</v>
      </c>
      <c r="O3" s="68" t="s">
        <v>1</v>
      </c>
      <c r="P3" s="68" t="s">
        <v>1</v>
      </c>
      <c r="Q3" s="69" t="s">
        <v>1</v>
      </c>
      <c r="R3" s="69" t="s">
        <v>1</v>
      </c>
      <c r="S3" s="69" t="s">
        <v>1</v>
      </c>
      <c r="T3" s="69" t="s">
        <v>1</v>
      </c>
      <c r="U3" s="69" t="s">
        <v>1</v>
      </c>
      <c r="V3" s="69" t="s">
        <v>1</v>
      </c>
      <c r="W3" s="69" t="s">
        <v>1</v>
      </c>
      <c r="X3" s="69" t="s">
        <v>1</v>
      </c>
      <c r="Y3" s="69" t="s">
        <v>1</v>
      </c>
      <c r="Z3" s="69" t="s">
        <v>1</v>
      </c>
      <c r="AA3" s="69" t="s">
        <v>1</v>
      </c>
    </row>
    <row r="4" spans="1:27" s="71" customFormat="1" ht="36" x14ac:dyDescent="0.25">
      <c r="A4" s="67" t="s">
        <v>5</v>
      </c>
      <c r="B4" s="67" t="s">
        <v>6</v>
      </c>
      <c r="C4" s="67" t="s">
        <v>7</v>
      </c>
      <c r="D4" s="67" t="s">
        <v>8</v>
      </c>
      <c r="E4" s="67" t="s">
        <v>9</v>
      </c>
      <c r="F4" s="67" t="s">
        <v>10</v>
      </c>
      <c r="G4" s="67" t="s">
        <v>11</v>
      </c>
      <c r="H4" s="67" t="s">
        <v>12</v>
      </c>
      <c r="I4" s="67" t="s">
        <v>13</v>
      </c>
      <c r="J4" s="67" t="s">
        <v>14</v>
      </c>
      <c r="K4" s="67" t="s">
        <v>15</v>
      </c>
      <c r="L4" s="67" t="s">
        <v>16</v>
      </c>
      <c r="M4" s="67" t="s">
        <v>17</v>
      </c>
      <c r="N4" s="67" t="s">
        <v>18</v>
      </c>
      <c r="O4" s="67" t="s">
        <v>19</v>
      </c>
      <c r="P4" s="67" t="s">
        <v>20</v>
      </c>
      <c r="Q4" s="67" t="s">
        <v>21</v>
      </c>
      <c r="R4" s="67" t="s">
        <v>22</v>
      </c>
      <c r="S4" s="67" t="s">
        <v>23</v>
      </c>
      <c r="T4" s="67" t="s">
        <v>24</v>
      </c>
      <c r="U4" s="67" t="s">
        <v>25</v>
      </c>
      <c r="V4" s="67" t="s">
        <v>26</v>
      </c>
      <c r="W4" s="67" t="s">
        <v>27</v>
      </c>
      <c r="X4" s="67" t="s">
        <v>28</v>
      </c>
      <c r="Y4" s="67" t="s">
        <v>29</v>
      </c>
      <c r="Z4" s="67" t="s">
        <v>30</v>
      </c>
      <c r="AA4" s="67" t="s">
        <v>31</v>
      </c>
    </row>
    <row r="5" spans="1:27" x14ac:dyDescent="0.25">
      <c r="A5" s="72" t="s">
        <v>32</v>
      </c>
      <c r="B5" s="73" t="s">
        <v>146</v>
      </c>
      <c r="C5" s="74" t="s">
        <v>33</v>
      </c>
      <c r="D5" s="74" t="s">
        <v>34</v>
      </c>
      <c r="E5" s="74" t="s">
        <v>35</v>
      </c>
      <c r="F5" s="74" t="s">
        <v>35</v>
      </c>
      <c r="G5" s="74" t="s">
        <v>35</v>
      </c>
      <c r="H5" s="74"/>
      <c r="I5" s="74"/>
      <c r="J5" s="74"/>
      <c r="K5" s="74"/>
      <c r="L5" s="74"/>
      <c r="M5" s="74" t="s">
        <v>36</v>
      </c>
      <c r="N5" s="74" t="s">
        <v>37</v>
      </c>
      <c r="O5" s="73" t="s">
        <v>38</v>
      </c>
      <c r="P5" s="75" t="s">
        <v>39</v>
      </c>
      <c r="Q5" s="76">
        <v>50966500000</v>
      </c>
      <c r="R5" s="76">
        <v>0</v>
      </c>
      <c r="S5" s="76">
        <v>0</v>
      </c>
      <c r="T5" s="76">
        <v>50966500000</v>
      </c>
      <c r="U5" s="76">
        <v>0</v>
      </c>
      <c r="V5" s="76">
        <v>50966500000</v>
      </c>
      <c r="W5" s="76">
        <v>0</v>
      </c>
      <c r="X5" s="76">
        <v>33849224378.810001</v>
      </c>
      <c r="Y5" s="76">
        <v>33814044660.73</v>
      </c>
      <c r="Z5" s="76">
        <v>33814044660.73</v>
      </c>
      <c r="AA5" s="76">
        <v>33799521162.73</v>
      </c>
    </row>
    <row r="6" spans="1:27" x14ac:dyDescent="0.25">
      <c r="A6" s="72" t="s">
        <v>32</v>
      </c>
      <c r="B6" s="73" t="s">
        <v>146</v>
      </c>
      <c r="C6" s="74" t="s">
        <v>40</v>
      </c>
      <c r="D6" s="74" t="s">
        <v>34</v>
      </c>
      <c r="E6" s="74" t="s">
        <v>35</v>
      </c>
      <c r="F6" s="74" t="s">
        <v>35</v>
      </c>
      <c r="G6" s="74" t="s">
        <v>41</v>
      </c>
      <c r="H6" s="74"/>
      <c r="I6" s="74"/>
      <c r="J6" s="74"/>
      <c r="K6" s="74"/>
      <c r="L6" s="74"/>
      <c r="M6" s="74" t="s">
        <v>36</v>
      </c>
      <c r="N6" s="74" t="s">
        <v>37</v>
      </c>
      <c r="O6" s="73" t="s">
        <v>38</v>
      </c>
      <c r="P6" s="75" t="s">
        <v>42</v>
      </c>
      <c r="Q6" s="76">
        <v>17561300000</v>
      </c>
      <c r="R6" s="76">
        <v>0</v>
      </c>
      <c r="S6" s="76">
        <v>0</v>
      </c>
      <c r="T6" s="76">
        <v>17561300000</v>
      </c>
      <c r="U6" s="76">
        <v>0</v>
      </c>
      <c r="V6" s="76">
        <v>17561300000</v>
      </c>
      <c r="W6" s="76">
        <v>0</v>
      </c>
      <c r="X6" s="76">
        <v>13147137165</v>
      </c>
      <c r="Y6" s="76">
        <v>13143337665</v>
      </c>
      <c r="Z6" s="76">
        <v>13143072465</v>
      </c>
      <c r="AA6" s="76">
        <v>12449405596</v>
      </c>
    </row>
    <row r="7" spans="1:27" x14ac:dyDescent="0.25">
      <c r="A7" s="72" t="s">
        <v>32</v>
      </c>
      <c r="B7" s="73" t="s">
        <v>146</v>
      </c>
      <c r="C7" s="74" t="s">
        <v>43</v>
      </c>
      <c r="D7" s="74" t="s">
        <v>34</v>
      </c>
      <c r="E7" s="74" t="s">
        <v>35</v>
      </c>
      <c r="F7" s="74" t="s">
        <v>35</v>
      </c>
      <c r="G7" s="74" t="s">
        <v>44</v>
      </c>
      <c r="H7" s="74"/>
      <c r="I7" s="74"/>
      <c r="J7" s="74"/>
      <c r="K7" s="74"/>
      <c r="L7" s="74"/>
      <c r="M7" s="74" t="s">
        <v>36</v>
      </c>
      <c r="N7" s="74" t="s">
        <v>37</v>
      </c>
      <c r="O7" s="73" t="s">
        <v>38</v>
      </c>
      <c r="P7" s="75" t="s">
        <v>45</v>
      </c>
      <c r="Q7" s="76">
        <v>6675600000</v>
      </c>
      <c r="R7" s="76">
        <v>0</v>
      </c>
      <c r="S7" s="76">
        <v>0</v>
      </c>
      <c r="T7" s="76">
        <v>6675600000</v>
      </c>
      <c r="U7" s="76">
        <v>0</v>
      </c>
      <c r="V7" s="76">
        <v>6675600000</v>
      </c>
      <c r="W7" s="76">
        <v>0</v>
      </c>
      <c r="X7" s="76">
        <v>5346785856.6300001</v>
      </c>
      <c r="Y7" s="76">
        <v>5313934905.5600004</v>
      </c>
      <c r="Z7" s="76">
        <v>5313934905.5600004</v>
      </c>
      <c r="AA7" s="76">
        <v>5298951710.5600004</v>
      </c>
    </row>
    <row r="8" spans="1:27" x14ac:dyDescent="0.25">
      <c r="A8" s="77" t="s">
        <v>32</v>
      </c>
      <c r="B8" s="78" t="s">
        <v>146</v>
      </c>
      <c r="C8" s="79" t="s">
        <v>117</v>
      </c>
      <c r="D8" s="79" t="s">
        <v>34</v>
      </c>
      <c r="E8" s="79" t="s">
        <v>41</v>
      </c>
      <c r="F8" s="79"/>
      <c r="G8" s="79"/>
      <c r="H8" s="79"/>
      <c r="I8" s="79"/>
      <c r="J8" s="79"/>
      <c r="K8" s="79"/>
      <c r="L8" s="79"/>
      <c r="M8" s="79" t="s">
        <v>36</v>
      </c>
      <c r="N8" s="79" t="s">
        <v>37</v>
      </c>
      <c r="O8" s="78" t="s">
        <v>38</v>
      </c>
      <c r="P8" s="80" t="s">
        <v>92</v>
      </c>
      <c r="Q8" s="81">
        <v>37872200000</v>
      </c>
      <c r="R8" s="81">
        <v>0</v>
      </c>
      <c r="S8" s="81">
        <v>0</v>
      </c>
      <c r="T8" s="81">
        <v>37872200000</v>
      </c>
      <c r="U8" s="81">
        <v>0</v>
      </c>
      <c r="V8" s="81">
        <v>36432150717.599998</v>
      </c>
      <c r="W8" s="81">
        <v>1440049282.4000001</v>
      </c>
      <c r="X8" s="81">
        <v>32668907292.830002</v>
      </c>
      <c r="Y8" s="81">
        <v>22421037514.759998</v>
      </c>
      <c r="Z8" s="81">
        <v>22135193098.279999</v>
      </c>
      <c r="AA8" s="81">
        <v>21885780998.279999</v>
      </c>
    </row>
    <row r="9" spans="1:27" x14ac:dyDescent="0.25">
      <c r="A9" s="82" t="s">
        <v>32</v>
      </c>
      <c r="B9" s="83" t="s">
        <v>146</v>
      </c>
      <c r="C9" s="84" t="s">
        <v>148</v>
      </c>
      <c r="D9" s="84" t="s">
        <v>34</v>
      </c>
      <c r="E9" s="84" t="s">
        <v>44</v>
      </c>
      <c r="F9" s="84" t="s">
        <v>44</v>
      </c>
      <c r="G9" s="84" t="s">
        <v>35</v>
      </c>
      <c r="H9" s="84" t="s">
        <v>149</v>
      </c>
      <c r="I9" s="84"/>
      <c r="J9" s="84"/>
      <c r="K9" s="84"/>
      <c r="L9" s="84"/>
      <c r="M9" s="84" t="s">
        <v>36</v>
      </c>
      <c r="N9" s="84" t="s">
        <v>37</v>
      </c>
      <c r="O9" s="83" t="s">
        <v>38</v>
      </c>
      <c r="P9" s="85" t="s">
        <v>150</v>
      </c>
      <c r="Q9" s="86">
        <v>8484900000</v>
      </c>
      <c r="R9" s="86">
        <v>0</v>
      </c>
      <c r="S9" s="86">
        <v>0</v>
      </c>
      <c r="T9" s="86">
        <v>8484900000</v>
      </c>
      <c r="U9" s="86">
        <v>8199177636</v>
      </c>
      <c r="V9" s="86">
        <v>6500000</v>
      </c>
      <c r="W9" s="86">
        <v>279222364</v>
      </c>
      <c r="X9" s="86">
        <v>0</v>
      </c>
      <c r="Y9" s="86">
        <v>0</v>
      </c>
      <c r="Z9" s="86">
        <v>0</v>
      </c>
      <c r="AA9" s="86">
        <v>0</v>
      </c>
    </row>
    <row r="10" spans="1:27" x14ac:dyDescent="0.25">
      <c r="A10" s="82" t="s">
        <v>32</v>
      </c>
      <c r="B10" s="83" t="s">
        <v>146</v>
      </c>
      <c r="C10" s="84" t="s">
        <v>46</v>
      </c>
      <c r="D10" s="84" t="s">
        <v>34</v>
      </c>
      <c r="E10" s="84" t="s">
        <v>44</v>
      </c>
      <c r="F10" s="84" t="s">
        <v>47</v>
      </c>
      <c r="G10" s="84" t="s">
        <v>41</v>
      </c>
      <c r="H10" s="84" t="s">
        <v>48</v>
      </c>
      <c r="I10" s="84"/>
      <c r="J10" s="84"/>
      <c r="K10" s="84"/>
      <c r="L10" s="84"/>
      <c r="M10" s="84" t="s">
        <v>36</v>
      </c>
      <c r="N10" s="84" t="s">
        <v>37</v>
      </c>
      <c r="O10" s="83" t="s">
        <v>38</v>
      </c>
      <c r="P10" s="85" t="s">
        <v>49</v>
      </c>
      <c r="Q10" s="86">
        <v>1272500000</v>
      </c>
      <c r="R10" s="86">
        <v>0</v>
      </c>
      <c r="S10" s="86">
        <v>0</v>
      </c>
      <c r="T10" s="86">
        <v>1272500000</v>
      </c>
      <c r="U10" s="86">
        <v>0</v>
      </c>
      <c r="V10" s="86">
        <v>1272500000</v>
      </c>
      <c r="W10" s="86">
        <v>0</v>
      </c>
      <c r="X10" s="86">
        <v>1045032153</v>
      </c>
      <c r="Y10" s="86">
        <v>1045032153</v>
      </c>
      <c r="Z10" s="86">
        <v>1045032153</v>
      </c>
      <c r="AA10" s="86">
        <v>1045032153</v>
      </c>
    </row>
    <row r="11" spans="1:27" x14ac:dyDescent="0.25">
      <c r="A11" s="82" t="s">
        <v>32</v>
      </c>
      <c r="B11" s="83" t="s">
        <v>146</v>
      </c>
      <c r="C11" s="84" t="s">
        <v>50</v>
      </c>
      <c r="D11" s="84" t="s">
        <v>34</v>
      </c>
      <c r="E11" s="84" t="s">
        <v>44</v>
      </c>
      <c r="F11" s="84" t="s">
        <v>47</v>
      </c>
      <c r="G11" s="84" t="s">
        <v>41</v>
      </c>
      <c r="H11" s="84" t="s">
        <v>51</v>
      </c>
      <c r="I11" s="84"/>
      <c r="J11" s="84"/>
      <c r="K11" s="84"/>
      <c r="L11" s="84"/>
      <c r="M11" s="84" t="s">
        <v>36</v>
      </c>
      <c r="N11" s="84" t="s">
        <v>37</v>
      </c>
      <c r="O11" s="83" t="s">
        <v>38</v>
      </c>
      <c r="P11" s="85" t="s">
        <v>52</v>
      </c>
      <c r="Q11" s="86">
        <v>60400000</v>
      </c>
      <c r="R11" s="86">
        <v>0</v>
      </c>
      <c r="S11" s="86">
        <v>0</v>
      </c>
      <c r="T11" s="86">
        <v>60400000</v>
      </c>
      <c r="U11" s="86">
        <v>0</v>
      </c>
      <c r="V11" s="86">
        <v>60400000</v>
      </c>
      <c r="W11" s="86">
        <v>0</v>
      </c>
      <c r="X11" s="86">
        <v>56486850</v>
      </c>
      <c r="Y11" s="86">
        <v>43038234</v>
      </c>
      <c r="Z11" s="86">
        <v>43038234</v>
      </c>
      <c r="AA11" s="86">
        <v>43038234</v>
      </c>
    </row>
    <row r="12" spans="1:27" x14ac:dyDescent="0.25">
      <c r="A12" s="82" t="s">
        <v>32</v>
      </c>
      <c r="B12" s="83" t="s">
        <v>146</v>
      </c>
      <c r="C12" s="84" t="s">
        <v>53</v>
      </c>
      <c r="D12" s="84" t="s">
        <v>34</v>
      </c>
      <c r="E12" s="84" t="s">
        <v>44</v>
      </c>
      <c r="F12" s="84" t="s">
        <v>47</v>
      </c>
      <c r="G12" s="84" t="s">
        <v>41</v>
      </c>
      <c r="H12" s="84" t="s">
        <v>54</v>
      </c>
      <c r="I12" s="84"/>
      <c r="J12" s="84"/>
      <c r="K12" s="84"/>
      <c r="L12" s="84"/>
      <c r="M12" s="84" t="s">
        <v>36</v>
      </c>
      <c r="N12" s="84" t="s">
        <v>37</v>
      </c>
      <c r="O12" s="83" t="s">
        <v>38</v>
      </c>
      <c r="P12" s="85" t="s">
        <v>55</v>
      </c>
      <c r="Q12" s="86">
        <v>914000000</v>
      </c>
      <c r="R12" s="86">
        <v>0</v>
      </c>
      <c r="S12" s="86">
        <v>0</v>
      </c>
      <c r="T12" s="86">
        <v>914000000</v>
      </c>
      <c r="U12" s="86">
        <v>0</v>
      </c>
      <c r="V12" s="86">
        <v>914000000</v>
      </c>
      <c r="W12" s="86">
        <v>0</v>
      </c>
      <c r="X12" s="86">
        <v>540611000</v>
      </c>
      <c r="Y12" s="86">
        <v>325279000</v>
      </c>
      <c r="Z12" s="86">
        <v>325279000</v>
      </c>
      <c r="AA12" s="86">
        <v>325279000</v>
      </c>
    </row>
    <row r="13" spans="1:27" x14ac:dyDescent="0.25">
      <c r="A13" s="82" t="s">
        <v>32</v>
      </c>
      <c r="B13" s="83" t="s">
        <v>146</v>
      </c>
      <c r="C13" s="84" t="s">
        <v>56</v>
      </c>
      <c r="D13" s="84" t="s">
        <v>34</v>
      </c>
      <c r="E13" s="84" t="s">
        <v>44</v>
      </c>
      <c r="F13" s="84" t="s">
        <v>47</v>
      </c>
      <c r="G13" s="84" t="s">
        <v>41</v>
      </c>
      <c r="H13" s="84" t="s">
        <v>57</v>
      </c>
      <c r="I13" s="84"/>
      <c r="J13" s="84"/>
      <c r="K13" s="84"/>
      <c r="L13" s="84"/>
      <c r="M13" s="84" t="s">
        <v>36</v>
      </c>
      <c r="N13" s="84" t="s">
        <v>37</v>
      </c>
      <c r="O13" s="83" t="s">
        <v>38</v>
      </c>
      <c r="P13" s="85" t="s">
        <v>102</v>
      </c>
      <c r="Q13" s="86">
        <v>181500000</v>
      </c>
      <c r="R13" s="86">
        <v>0</v>
      </c>
      <c r="S13" s="86">
        <v>0</v>
      </c>
      <c r="T13" s="86">
        <v>181500000</v>
      </c>
      <c r="U13" s="86">
        <v>0</v>
      </c>
      <c r="V13" s="86">
        <v>181500000</v>
      </c>
      <c r="W13" s="86">
        <v>0</v>
      </c>
      <c r="X13" s="86">
        <v>71198878</v>
      </c>
      <c r="Y13" s="86">
        <v>70975910</v>
      </c>
      <c r="Z13" s="86">
        <v>70975910</v>
      </c>
      <c r="AA13" s="86">
        <v>70975910</v>
      </c>
    </row>
    <row r="14" spans="1:27" x14ac:dyDescent="0.25">
      <c r="A14" s="82" t="s">
        <v>32</v>
      </c>
      <c r="B14" s="83" t="s">
        <v>146</v>
      </c>
      <c r="C14" s="84" t="s">
        <v>118</v>
      </c>
      <c r="D14" s="84" t="s">
        <v>34</v>
      </c>
      <c r="E14" s="84" t="s">
        <v>44</v>
      </c>
      <c r="F14" s="84" t="s">
        <v>37</v>
      </c>
      <c r="G14" s="84"/>
      <c r="H14" s="84"/>
      <c r="I14" s="84"/>
      <c r="J14" s="84"/>
      <c r="K14" s="84"/>
      <c r="L14" s="84"/>
      <c r="M14" s="84" t="s">
        <v>36</v>
      </c>
      <c r="N14" s="84" t="s">
        <v>37</v>
      </c>
      <c r="O14" s="83" t="s">
        <v>38</v>
      </c>
      <c r="P14" s="85" t="s">
        <v>119</v>
      </c>
      <c r="Q14" s="86">
        <v>301400000</v>
      </c>
      <c r="R14" s="86">
        <v>0</v>
      </c>
      <c r="S14" s="86">
        <v>0</v>
      </c>
      <c r="T14" s="86">
        <v>301400000</v>
      </c>
      <c r="U14" s="86">
        <v>0</v>
      </c>
      <c r="V14" s="86">
        <v>291156875</v>
      </c>
      <c r="W14" s="86">
        <v>10243125</v>
      </c>
      <c r="X14" s="86">
        <v>269436238</v>
      </c>
      <c r="Y14" s="86">
        <v>269436238</v>
      </c>
      <c r="Z14" s="86">
        <v>167995563</v>
      </c>
      <c r="AA14" s="86">
        <v>167995563</v>
      </c>
    </row>
    <row r="15" spans="1:27" x14ac:dyDescent="0.25">
      <c r="A15" s="87" t="s">
        <v>32</v>
      </c>
      <c r="B15" s="88" t="s">
        <v>146</v>
      </c>
      <c r="C15" s="89" t="s">
        <v>59</v>
      </c>
      <c r="D15" s="89" t="s">
        <v>34</v>
      </c>
      <c r="E15" s="89" t="s">
        <v>60</v>
      </c>
      <c r="F15" s="89" t="s">
        <v>35</v>
      </c>
      <c r="G15" s="89"/>
      <c r="H15" s="89"/>
      <c r="I15" s="89"/>
      <c r="J15" s="89"/>
      <c r="K15" s="89"/>
      <c r="L15" s="89"/>
      <c r="M15" s="89" t="s">
        <v>36</v>
      </c>
      <c r="N15" s="89" t="s">
        <v>37</v>
      </c>
      <c r="O15" s="88" t="s">
        <v>38</v>
      </c>
      <c r="P15" s="90" t="s">
        <v>61</v>
      </c>
      <c r="Q15" s="91">
        <v>159000000</v>
      </c>
      <c r="R15" s="91">
        <v>0</v>
      </c>
      <c r="S15" s="91">
        <v>0</v>
      </c>
      <c r="T15" s="91">
        <v>159000000</v>
      </c>
      <c r="U15" s="91">
        <v>0</v>
      </c>
      <c r="V15" s="91">
        <v>157235000</v>
      </c>
      <c r="W15" s="91">
        <v>1765000</v>
      </c>
      <c r="X15" s="91">
        <v>153845600</v>
      </c>
      <c r="Y15" s="91">
        <v>153497600</v>
      </c>
      <c r="Z15" s="91">
        <v>153497600</v>
      </c>
      <c r="AA15" s="91">
        <v>153497600</v>
      </c>
    </row>
    <row r="16" spans="1:27" x14ac:dyDescent="0.25">
      <c r="A16" s="87" t="s">
        <v>32</v>
      </c>
      <c r="B16" s="88" t="s">
        <v>146</v>
      </c>
      <c r="C16" s="89" t="s">
        <v>62</v>
      </c>
      <c r="D16" s="89" t="s">
        <v>34</v>
      </c>
      <c r="E16" s="89" t="s">
        <v>60</v>
      </c>
      <c r="F16" s="89" t="s">
        <v>47</v>
      </c>
      <c r="G16" s="89" t="s">
        <v>35</v>
      </c>
      <c r="H16" s="89"/>
      <c r="I16" s="89"/>
      <c r="J16" s="89"/>
      <c r="K16" s="89"/>
      <c r="L16" s="89"/>
      <c r="M16" s="89" t="s">
        <v>36</v>
      </c>
      <c r="N16" s="89" t="s">
        <v>58</v>
      </c>
      <c r="O16" s="88" t="s">
        <v>63</v>
      </c>
      <c r="P16" s="90" t="s">
        <v>64</v>
      </c>
      <c r="Q16" s="91">
        <v>4359000000</v>
      </c>
      <c r="R16" s="91">
        <v>0</v>
      </c>
      <c r="S16" s="91">
        <v>0</v>
      </c>
      <c r="T16" s="91">
        <v>4359000000</v>
      </c>
      <c r="U16" s="91">
        <v>0</v>
      </c>
      <c r="V16" s="91">
        <v>0</v>
      </c>
      <c r="W16" s="91">
        <v>4359000000</v>
      </c>
      <c r="X16" s="91">
        <v>0</v>
      </c>
      <c r="Y16" s="91">
        <v>0</v>
      </c>
      <c r="Z16" s="91">
        <v>0</v>
      </c>
      <c r="AA16" s="91">
        <v>0</v>
      </c>
    </row>
    <row r="17" spans="1:27" x14ac:dyDescent="0.25">
      <c r="A17" s="92" t="s">
        <v>32</v>
      </c>
      <c r="B17" s="93" t="s">
        <v>146</v>
      </c>
      <c r="C17" s="94" t="s">
        <v>151</v>
      </c>
      <c r="D17" s="94" t="s">
        <v>65</v>
      </c>
      <c r="E17" s="94" t="s">
        <v>66</v>
      </c>
      <c r="F17" s="94" t="s">
        <v>67</v>
      </c>
      <c r="G17" s="94" t="s">
        <v>69</v>
      </c>
      <c r="H17" s="94" t="s">
        <v>152</v>
      </c>
      <c r="I17" s="94"/>
      <c r="J17" s="94"/>
      <c r="K17" s="94"/>
      <c r="L17" s="94"/>
      <c r="M17" s="94" t="s">
        <v>36</v>
      </c>
      <c r="N17" s="94" t="s">
        <v>37</v>
      </c>
      <c r="O17" s="93" t="s">
        <v>38</v>
      </c>
      <c r="P17" s="95" t="s">
        <v>153</v>
      </c>
      <c r="Q17" s="96">
        <v>746490906700</v>
      </c>
      <c r="R17" s="96">
        <v>0</v>
      </c>
      <c r="S17" s="96">
        <v>4100000000</v>
      </c>
      <c r="T17" s="96">
        <v>742390906700</v>
      </c>
      <c r="U17" s="96">
        <v>51863374242</v>
      </c>
      <c r="V17" s="96">
        <v>585440956389</v>
      </c>
      <c r="W17" s="96">
        <v>105086576069</v>
      </c>
      <c r="X17" s="96">
        <v>585440956389</v>
      </c>
      <c r="Y17" s="96">
        <v>188797954332.73001</v>
      </c>
      <c r="Z17" s="96">
        <v>188797954332.73001</v>
      </c>
      <c r="AA17" s="96">
        <v>188797954332.73001</v>
      </c>
    </row>
    <row r="18" spans="1:27" x14ac:dyDescent="0.25">
      <c r="A18" s="92" t="s">
        <v>32</v>
      </c>
      <c r="B18" s="93" t="s">
        <v>146</v>
      </c>
      <c r="C18" s="94" t="s">
        <v>154</v>
      </c>
      <c r="D18" s="94" t="s">
        <v>65</v>
      </c>
      <c r="E18" s="94" t="s">
        <v>66</v>
      </c>
      <c r="F18" s="94" t="s">
        <v>67</v>
      </c>
      <c r="G18" s="94" t="s">
        <v>70</v>
      </c>
      <c r="H18" s="94" t="s">
        <v>152</v>
      </c>
      <c r="I18" s="94"/>
      <c r="J18" s="94"/>
      <c r="K18" s="94"/>
      <c r="L18" s="94"/>
      <c r="M18" s="94" t="s">
        <v>36</v>
      </c>
      <c r="N18" s="94" t="s">
        <v>155</v>
      </c>
      <c r="O18" s="93" t="s">
        <v>38</v>
      </c>
      <c r="P18" s="95" t="s">
        <v>153</v>
      </c>
      <c r="Q18" s="96">
        <v>8000000000</v>
      </c>
      <c r="R18" s="96">
        <v>0</v>
      </c>
      <c r="S18" s="96">
        <v>0</v>
      </c>
      <c r="T18" s="96">
        <v>8000000000</v>
      </c>
      <c r="U18" s="96">
        <v>8000000000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</row>
    <row r="19" spans="1:27" x14ac:dyDescent="0.25">
      <c r="A19" s="92" t="s">
        <v>32</v>
      </c>
      <c r="B19" s="93" t="s">
        <v>146</v>
      </c>
      <c r="C19" s="94" t="s">
        <v>154</v>
      </c>
      <c r="D19" s="94" t="s">
        <v>65</v>
      </c>
      <c r="E19" s="94" t="s">
        <v>66</v>
      </c>
      <c r="F19" s="94" t="s">
        <v>67</v>
      </c>
      <c r="G19" s="94" t="s">
        <v>70</v>
      </c>
      <c r="H19" s="94" t="s">
        <v>152</v>
      </c>
      <c r="I19" s="94"/>
      <c r="J19" s="94"/>
      <c r="K19" s="94"/>
      <c r="L19" s="94"/>
      <c r="M19" s="94" t="s">
        <v>36</v>
      </c>
      <c r="N19" s="94" t="s">
        <v>68</v>
      </c>
      <c r="O19" s="93" t="s">
        <v>38</v>
      </c>
      <c r="P19" s="95" t="s">
        <v>153</v>
      </c>
      <c r="Q19" s="96">
        <v>6028209000</v>
      </c>
      <c r="R19" s="96">
        <v>0</v>
      </c>
      <c r="S19" s="96">
        <v>0</v>
      </c>
      <c r="T19" s="96">
        <v>6028209000</v>
      </c>
      <c r="U19" s="96">
        <v>0</v>
      </c>
      <c r="V19" s="96">
        <v>3931528208</v>
      </c>
      <c r="W19" s="96">
        <v>2096680792</v>
      </c>
      <c r="X19" s="96">
        <v>3931528208</v>
      </c>
      <c r="Y19" s="96">
        <v>0</v>
      </c>
      <c r="Z19" s="96">
        <v>0</v>
      </c>
      <c r="AA19" s="96">
        <v>0</v>
      </c>
    </row>
    <row r="20" spans="1:27" x14ac:dyDescent="0.25">
      <c r="A20" s="92" t="s">
        <v>32</v>
      </c>
      <c r="B20" s="93" t="s">
        <v>146</v>
      </c>
      <c r="C20" s="94" t="s">
        <v>156</v>
      </c>
      <c r="D20" s="94" t="s">
        <v>65</v>
      </c>
      <c r="E20" s="94" t="s">
        <v>66</v>
      </c>
      <c r="F20" s="94" t="s">
        <v>67</v>
      </c>
      <c r="G20" s="94" t="s">
        <v>71</v>
      </c>
      <c r="H20" s="94" t="s">
        <v>157</v>
      </c>
      <c r="I20" s="94"/>
      <c r="J20" s="94"/>
      <c r="K20" s="94"/>
      <c r="L20" s="94"/>
      <c r="M20" s="94" t="s">
        <v>36</v>
      </c>
      <c r="N20" s="94" t="s">
        <v>68</v>
      </c>
      <c r="O20" s="93" t="s">
        <v>38</v>
      </c>
      <c r="P20" s="95" t="s">
        <v>158</v>
      </c>
      <c r="Q20" s="96">
        <v>20500000000</v>
      </c>
      <c r="R20" s="96">
        <v>0</v>
      </c>
      <c r="S20" s="96">
        <v>0</v>
      </c>
      <c r="T20" s="96">
        <v>20500000000</v>
      </c>
      <c r="U20" s="96">
        <v>0</v>
      </c>
      <c r="V20" s="96">
        <v>9749254825</v>
      </c>
      <c r="W20" s="96">
        <v>10750745175</v>
      </c>
      <c r="X20" s="96">
        <v>5472035314</v>
      </c>
      <c r="Y20" s="96">
        <v>3728598298</v>
      </c>
      <c r="Z20" s="96">
        <v>3606598298</v>
      </c>
      <c r="AA20" s="96">
        <v>3606598298</v>
      </c>
    </row>
    <row r="21" spans="1:27" x14ac:dyDescent="0.25">
      <c r="A21" s="92" t="s">
        <v>32</v>
      </c>
      <c r="B21" s="93" t="s">
        <v>146</v>
      </c>
      <c r="C21" s="94" t="s">
        <v>159</v>
      </c>
      <c r="D21" s="94" t="s">
        <v>65</v>
      </c>
      <c r="E21" s="94" t="s">
        <v>66</v>
      </c>
      <c r="F21" s="94" t="s">
        <v>67</v>
      </c>
      <c r="G21" s="94" t="s">
        <v>107</v>
      </c>
      <c r="H21" s="94" t="s">
        <v>160</v>
      </c>
      <c r="I21" s="94"/>
      <c r="J21" s="94"/>
      <c r="K21" s="94"/>
      <c r="L21" s="94"/>
      <c r="M21" s="94" t="s">
        <v>36</v>
      </c>
      <c r="N21" s="94" t="s">
        <v>68</v>
      </c>
      <c r="O21" s="93" t="s">
        <v>38</v>
      </c>
      <c r="P21" s="95" t="s">
        <v>161</v>
      </c>
      <c r="Q21" s="96">
        <v>15666171505</v>
      </c>
      <c r="R21" s="96">
        <v>0</v>
      </c>
      <c r="S21" s="96">
        <v>0</v>
      </c>
      <c r="T21" s="96">
        <v>15666171505</v>
      </c>
      <c r="U21" s="96">
        <v>0</v>
      </c>
      <c r="V21" s="96">
        <v>15106393003</v>
      </c>
      <c r="W21" s="96">
        <v>559778502</v>
      </c>
      <c r="X21" s="96">
        <v>11028676133</v>
      </c>
      <c r="Y21" s="96">
        <v>4462029803.5699997</v>
      </c>
      <c r="Z21" s="96">
        <v>4416278803.5699997</v>
      </c>
      <c r="AA21" s="96">
        <v>4416278803.5699997</v>
      </c>
    </row>
    <row r="22" spans="1:27" x14ac:dyDescent="0.25">
      <c r="A22" s="92" t="s">
        <v>32</v>
      </c>
      <c r="B22" s="93" t="s">
        <v>146</v>
      </c>
      <c r="C22" s="94" t="s">
        <v>162</v>
      </c>
      <c r="D22" s="94" t="s">
        <v>65</v>
      </c>
      <c r="E22" s="94" t="s">
        <v>66</v>
      </c>
      <c r="F22" s="94" t="s">
        <v>67</v>
      </c>
      <c r="G22" s="94" t="s">
        <v>116</v>
      </c>
      <c r="H22" s="94" t="s">
        <v>160</v>
      </c>
      <c r="I22" s="94"/>
      <c r="J22" s="94"/>
      <c r="K22" s="94"/>
      <c r="L22" s="94"/>
      <c r="M22" s="94" t="s">
        <v>36</v>
      </c>
      <c r="N22" s="94" t="s">
        <v>68</v>
      </c>
      <c r="O22" s="93" t="s">
        <v>38</v>
      </c>
      <c r="P22" s="95" t="s">
        <v>161</v>
      </c>
      <c r="Q22" s="96">
        <v>15603530000</v>
      </c>
      <c r="R22" s="96">
        <v>0</v>
      </c>
      <c r="S22" s="96">
        <v>0</v>
      </c>
      <c r="T22" s="96">
        <v>15603530000</v>
      </c>
      <c r="U22" s="96">
        <v>0</v>
      </c>
      <c r="V22" s="96">
        <v>15166167695</v>
      </c>
      <c r="W22" s="96">
        <v>437362305</v>
      </c>
      <c r="X22" s="96">
        <v>8031135178</v>
      </c>
      <c r="Y22" s="96">
        <v>5167177259.8100004</v>
      </c>
      <c r="Z22" s="96">
        <v>4953793191.8100004</v>
      </c>
      <c r="AA22" s="96">
        <v>4937864191.8100004</v>
      </c>
    </row>
    <row r="23" spans="1:27" x14ac:dyDescent="0.25">
      <c r="A23" s="97" t="s">
        <v>32</v>
      </c>
      <c r="B23" s="98" t="s">
        <v>146</v>
      </c>
      <c r="C23" s="99" t="s">
        <v>163</v>
      </c>
      <c r="D23" s="99" t="s">
        <v>65</v>
      </c>
      <c r="E23" s="99" t="s">
        <v>66</v>
      </c>
      <c r="F23" s="99" t="s">
        <v>67</v>
      </c>
      <c r="G23" s="99" t="s">
        <v>122</v>
      </c>
      <c r="H23" s="99" t="s">
        <v>164</v>
      </c>
      <c r="I23" s="99"/>
      <c r="J23" s="99"/>
      <c r="K23" s="99"/>
      <c r="L23" s="99"/>
      <c r="M23" s="99" t="s">
        <v>36</v>
      </c>
      <c r="N23" s="99" t="s">
        <v>58</v>
      </c>
      <c r="O23" s="98" t="s">
        <v>38</v>
      </c>
      <c r="P23" s="100" t="s">
        <v>165</v>
      </c>
      <c r="Q23" s="101">
        <v>30000000000</v>
      </c>
      <c r="R23" s="101">
        <v>0</v>
      </c>
      <c r="S23" s="101">
        <v>2250000000</v>
      </c>
      <c r="T23" s="101">
        <v>27750000000</v>
      </c>
      <c r="U23" s="101">
        <v>27750000000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</row>
    <row r="24" spans="1:27" s="107" customFormat="1" x14ac:dyDescent="0.25">
      <c r="A24" s="102" t="s">
        <v>32</v>
      </c>
      <c r="B24" s="103" t="s">
        <v>146</v>
      </c>
      <c r="C24" s="104" t="s">
        <v>166</v>
      </c>
      <c r="D24" s="104" t="s">
        <v>65</v>
      </c>
      <c r="E24" s="104" t="s">
        <v>66</v>
      </c>
      <c r="F24" s="104" t="s">
        <v>67</v>
      </c>
      <c r="G24" s="104" t="s">
        <v>141</v>
      </c>
      <c r="H24" s="104" t="s">
        <v>167</v>
      </c>
      <c r="I24" s="104"/>
      <c r="J24" s="104"/>
      <c r="K24" s="104"/>
      <c r="L24" s="104"/>
      <c r="M24" s="104" t="s">
        <v>36</v>
      </c>
      <c r="N24" s="104" t="s">
        <v>37</v>
      </c>
      <c r="O24" s="103" t="s">
        <v>38</v>
      </c>
      <c r="P24" s="105" t="s">
        <v>168</v>
      </c>
      <c r="Q24" s="106">
        <v>0</v>
      </c>
      <c r="R24" s="106">
        <v>1600000000</v>
      </c>
      <c r="S24" s="106">
        <v>0</v>
      </c>
      <c r="T24" s="106">
        <v>1600000000</v>
      </c>
      <c r="U24" s="106">
        <v>0</v>
      </c>
      <c r="V24" s="106">
        <v>102133333</v>
      </c>
      <c r="W24" s="106">
        <v>1497866667</v>
      </c>
      <c r="X24" s="106">
        <v>85683334</v>
      </c>
      <c r="Y24" s="106">
        <v>0</v>
      </c>
      <c r="Z24" s="106">
        <v>0</v>
      </c>
      <c r="AA24" s="106">
        <v>0</v>
      </c>
    </row>
    <row r="25" spans="1:27" x14ac:dyDescent="0.25">
      <c r="A25" s="92" t="s">
        <v>32</v>
      </c>
      <c r="B25" s="93" t="s">
        <v>146</v>
      </c>
      <c r="C25" s="94" t="s">
        <v>166</v>
      </c>
      <c r="D25" s="94" t="s">
        <v>65</v>
      </c>
      <c r="E25" s="94" t="s">
        <v>66</v>
      </c>
      <c r="F25" s="94" t="s">
        <v>67</v>
      </c>
      <c r="G25" s="94" t="s">
        <v>141</v>
      </c>
      <c r="H25" s="94" t="s">
        <v>167</v>
      </c>
      <c r="I25" s="94"/>
      <c r="J25" s="94"/>
      <c r="K25" s="94"/>
      <c r="L25" s="94"/>
      <c r="M25" s="94" t="s">
        <v>36</v>
      </c>
      <c r="N25" s="94" t="s">
        <v>58</v>
      </c>
      <c r="O25" s="93" t="s">
        <v>38</v>
      </c>
      <c r="P25" s="95" t="s">
        <v>168</v>
      </c>
      <c r="Q25" s="96">
        <v>51627500000</v>
      </c>
      <c r="R25" s="96">
        <v>0</v>
      </c>
      <c r="S25" s="96">
        <v>0</v>
      </c>
      <c r="T25" s="96">
        <v>51627500000</v>
      </c>
      <c r="U25" s="96">
        <v>509028389</v>
      </c>
      <c r="V25" s="96">
        <v>47085318928</v>
      </c>
      <c r="W25" s="96">
        <v>4033152683</v>
      </c>
      <c r="X25" s="96">
        <v>44528295729</v>
      </c>
      <c r="Y25" s="96">
        <v>26431477599.490002</v>
      </c>
      <c r="Z25" s="96">
        <v>26029006127.490002</v>
      </c>
      <c r="AA25" s="96">
        <v>25009154401.490002</v>
      </c>
    </row>
    <row r="26" spans="1:27" x14ac:dyDescent="0.25">
      <c r="A26" s="92" t="s">
        <v>32</v>
      </c>
      <c r="B26" s="93" t="s">
        <v>146</v>
      </c>
      <c r="C26" s="94" t="s">
        <v>169</v>
      </c>
      <c r="D26" s="94" t="s">
        <v>65</v>
      </c>
      <c r="E26" s="94" t="s">
        <v>66</v>
      </c>
      <c r="F26" s="94" t="s">
        <v>67</v>
      </c>
      <c r="G26" s="94" t="s">
        <v>142</v>
      </c>
      <c r="H26" s="94" t="s">
        <v>164</v>
      </c>
      <c r="I26" s="94"/>
      <c r="J26" s="94"/>
      <c r="K26" s="94"/>
      <c r="L26" s="94"/>
      <c r="M26" s="94" t="s">
        <v>36</v>
      </c>
      <c r="N26" s="94" t="s">
        <v>37</v>
      </c>
      <c r="O26" s="93" t="s">
        <v>38</v>
      </c>
      <c r="P26" s="95" t="s">
        <v>165</v>
      </c>
      <c r="Q26" s="96">
        <v>0</v>
      </c>
      <c r="R26" s="96">
        <v>2500000000</v>
      </c>
      <c r="S26" s="96">
        <v>0</v>
      </c>
      <c r="T26" s="96">
        <v>2500000000</v>
      </c>
      <c r="U26" s="96">
        <v>289900000</v>
      </c>
      <c r="V26" s="96">
        <v>911839731</v>
      </c>
      <c r="W26" s="96">
        <v>1298260269</v>
      </c>
      <c r="X26" s="96">
        <v>704946021</v>
      </c>
      <c r="Y26" s="96">
        <v>199909534</v>
      </c>
      <c r="Z26" s="96">
        <v>199909534</v>
      </c>
      <c r="AA26" s="96">
        <v>189284534</v>
      </c>
    </row>
    <row r="27" spans="1:27" x14ac:dyDescent="0.25">
      <c r="A27" s="92" t="s">
        <v>32</v>
      </c>
      <c r="B27" s="93" t="s">
        <v>146</v>
      </c>
      <c r="C27" s="94" t="s">
        <v>169</v>
      </c>
      <c r="D27" s="94" t="s">
        <v>65</v>
      </c>
      <c r="E27" s="94" t="s">
        <v>66</v>
      </c>
      <c r="F27" s="94" t="s">
        <v>67</v>
      </c>
      <c r="G27" s="94" t="s">
        <v>142</v>
      </c>
      <c r="H27" s="94" t="s">
        <v>164</v>
      </c>
      <c r="I27" s="94"/>
      <c r="J27" s="94"/>
      <c r="K27" s="94"/>
      <c r="L27" s="94"/>
      <c r="M27" s="94" t="s">
        <v>36</v>
      </c>
      <c r="N27" s="94" t="s">
        <v>58</v>
      </c>
      <c r="O27" s="93" t="s">
        <v>38</v>
      </c>
      <c r="P27" s="95" t="s">
        <v>165</v>
      </c>
      <c r="Q27" s="96">
        <v>19221000000</v>
      </c>
      <c r="R27" s="96">
        <v>0</v>
      </c>
      <c r="S27" s="96">
        <v>0</v>
      </c>
      <c r="T27" s="96">
        <v>19221000000</v>
      </c>
      <c r="U27" s="96">
        <v>0</v>
      </c>
      <c r="V27" s="96">
        <v>15081225120</v>
      </c>
      <c r="W27" s="96">
        <v>4139774880</v>
      </c>
      <c r="X27" s="96">
        <v>13222153576</v>
      </c>
      <c r="Y27" s="96">
        <v>8853486944</v>
      </c>
      <c r="Z27" s="96">
        <v>8763281944</v>
      </c>
      <c r="AA27" s="96">
        <v>8639320612</v>
      </c>
    </row>
    <row r="28" spans="1:27" x14ac:dyDescent="0.25">
      <c r="A28" s="92" t="s">
        <v>32</v>
      </c>
      <c r="B28" s="93" t="s">
        <v>146</v>
      </c>
      <c r="C28" s="94" t="s">
        <v>170</v>
      </c>
      <c r="D28" s="94" t="s">
        <v>65</v>
      </c>
      <c r="E28" s="94" t="s">
        <v>66</v>
      </c>
      <c r="F28" s="94" t="s">
        <v>67</v>
      </c>
      <c r="G28" s="94" t="s">
        <v>143</v>
      </c>
      <c r="H28" s="94" t="s">
        <v>167</v>
      </c>
      <c r="I28" s="94"/>
      <c r="J28" s="94"/>
      <c r="K28" s="94"/>
      <c r="L28" s="94"/>
      <c r="M28" s="94" t="s">
        <v>36</v>
      </c>
      <c r="N28" s="94" t="s">
        <v>58</v>
      </c>
      <c r="O28" s="93" t="s">
        <v>38</v>
      </c>
      <c r="P28" s="95" t="s">
        <v>168</v>
      </c>
      <c r="Q28" s="96">
        <v>4348000000</v>
      </c>
      <c r="R28" s="96">
        <v>0</v>
      </c>
      <c r="S28" s="96">
        <v>0</v>
      </c>
      <c r="T28" s="96">
        <v>4348000000</v>
      </c>
      <c r="U28" s="96">
        <v>572234000</v>
      </c>
      <c r="V28" s="96">
        <v>3216543001</v>
      </c>
      <c r="W28" s="96">
        <v>559222999</v>
      </c>
      <c r="X28" s="96">
        <v>2601478220</v>
      </c>
      <c r="Y28" s="96">
        <v>1781078673</v>
      </c>
      <c r="Z28" s="96">
        <v>1650890673</v>
      </c>
      <c r="AA28" s="96">
        <v>1558226258</v>
      </c>
    </row>
    <row r="29" spans="1:27" x14ac:dyDescent="0.25">
      <c r="A29" s="92" t="s">
        <v>32</v>
      </c>
      <c r="B29" s="93" t="s">
        <v>146</v>
      </c>
      <c r="C29" s="94" t="s">
        <v>171</v>
      </c>
      <c r="D29" s="94" t="s">
        <v>65</v>
      </c>
      <c r="E29" s="94" t="s">
        <v>66</v>
      </c>
      <c r="F29" s="94" t="s">
        <v>67</v>
      </c>
      <c r="G29" s="94" t="s">
        <v>147</v>
      </c>
      <c r="H29" s="94" t="s">
        <v>167</v>
      </c>
      <c r="I29" s="94"/>
      <c r="J29" s="94"/>
      <c r="K29" s="94"/>
      <c r="L29" s="94"/>
      <c r="M29" s="94" t="s">
        <v>36</v>
      </c>
      <c r="N29" s="94" t="s">
        <v>58</v>
      </c>
      <c r="O29" s="93" t="s">
        <v>38</v>
      </c>
      <c r="P29" s="95" t="s">
        <v>168</v>
      </c>
      <c r="Q29" s="96">
        <v>21000000000</v>
      </c>
      <c r="R29" s="96">
        <v>0</v>
      </c>
      <c r="S29" s="96">
        <v>0</v>
      </c>
      <c r="T29" s="96">
        <v>21000000000</v>
      </c>
      <c r="U29" s="96">
        <v>3455295955</v>
      </c>
      <c r="V29" s="96">
        <v>16119985832</v>
      </c>
      <c r="W29" s="96">
        <v>1424718213</v>
      </c>
      <c r="X29" s="96">
        <v>15398959595</v>
      </c>
      <c r="Y29" s="96">
        <v>6465292262</v>
      </c>
      <c r="Z29" s="96">
        <v>6025945262</v>
      </c>
      <c r="AA29" s="108">
        <v>5916338062</v>
      </c>
    </row>
    <row r="30" spans="1:27" x14ac:dyDescent="0.25">
      <c r="A30" s="92" t="s">
        <v>32</v>
      </c>
      <c r="B30" s="93" t="s">
        <v>146</v>
      </c>
      <c r="C30" s="94" t="s">
        <v>172</v>
      </c>
      <c r="D30" s="94" t="s">
        <v>65</v>
      </c>
      <c r="E30" s="94" t="s">
        <v>66</v>
      </c>
      <c r="F30" s="94" t="s">
        <v>67</v>
      </c>
      <c r="G30" s="94" t="s">
        <v>173</v>
      </c>
      <c r="H30" s="94" t="s">
        <v>167</v>
      </c>
      <c r="I30" s="94"/>
      <c r="J30" s="94"/>
      <c r="K30" s="94"/>
      <c r="L30" s="94"/>
      <c r="M30" s="94" t="s">
        <v>36</v>
      </c>
      <c r="N30" s="94" t="s">
        <v>58</v>
      </c>
      <c r="O30" s="93" t="s">
        <v>38</v>
      </c>
      <c r="P30" s="95" t="s">
        <v>168</v>
      </c>
      <c r="Q30" s="96">
        <v>7040000000</v>
      </c>
      <c r="R30" s="96">
        <v>0</v>
      </c>
      <c r="S30" s="96">
        <v>0</v>
      </c>
      <c r="T30" s="96">
        <v>7040000000</v>
      </c>
      <c r="U30" s="96">
        <v>0</v>
      </c>
      <c r="V30" s="96">
        <v>6918621251</v>
      </c>
      <c r="W30" s="96">
        <v>121378749</v>
      </c>
      <c r="X30" s="96">
        <v>6514441972</v>
      </c>
      <c r="Y30" s="96">
        <v>3955870384</v>
      </c>
      <c r="Z30" s="96">
        <v>3899528884</v>
      </c>
      <c r="AA30" s="108">
        <v>3813606908</v>
      </c>
    </row>
    <row r="31" spans="1:27" x14ac:dyDescent="0.25">
      <c r="A31" s="92" t="s">
        <v>32</v>
      </c>
      <c r="B31" s="93" t="s">
        <v>146</v>
      </c>
      <c r="C31" s="94" t="s">
        <v>174</v>
      </c>
      <c r="D31" s="94" t="s">
        <v>65</v>
      </c>
      <c r="E31" s="94" t="s">
        <v>66</v>
      </c>
      <c r="F31" s="94" t="s">
        <v>67</v>
      </c>
      <c r="G31" s="94" t="s">
        <v>175</v>
      </c>
      <c r="H31" s="94" t="s">
        <v>176</v>
      </c>
      <c r="I31" s="94"/>
      <c r="J31" s="94"/>
      <c r="K31" s="94"/>
      <c r="L31" s="94"/>
      <c r="M31" s="94" t="s">
        <v>36</v>
      </c>
      <c r="N31" s="94" t="s">
        <v>58</v>
      </c>
      <c r="O31" s="93" t="s">
        <v>38</v>
      </c>
      <c r="P31" s="95" t="s">
        <v>177</v>
      </c>
      <c r="Q31" s="96">
        <v>21367000000</v>
      </c>
      <c r="R31" s="96">
        <v>0</v>
      </c>
      <c r="S31" s="96">
        <v>0</v>
      </c>
      <c r="T31" s="96">
        <v>21367000000</v>
      </c>
      <c r="U31" s="96">
        <v>2300000000</v>
      </c>
      <c r="V31" s="96">
        <v>16690255068</v>
      </c>
      <c r="W31" s="96">
        <v>2376744932</v>
      </c>
      <c r="X31" s="96">
        <v>15799155331</v>
      </c>
      <c r="Y31" s="96">
        <v>10443557768</v>
      </c>
      <c r="Z31" s="96">
        <v>10406197768</v>
      </c>
      <c r="AA31" s="108">
        <v>10321475714</v>
      </c>
    </row>
    <row r="32" spans="1:27" x14ac:dyDescent="0.25">
      <c r="A32" s="92" t="s">
        <v>32</v>
      </c>
      <c r="B32" s="93" t="s">
        <v>146</v>
      </c>
      <c r="C32" s="94" t="s">
        <v>178</v>
      </c>
      <c r="D32" s="94" t="s">
        <v>65</v>
      </c>
      <c r="E32" s="94" t="s">
        <v>72</v>
      </c>
      <c r="F32" s="94" t="s">
        <v>67</v>
      </c>
      <c r="G32" s="94" t="s">
        <v>140</v>
      </c>
      <c r="H32" s="94" t="s">
        <v>164</v>
      </c>
      <c r="I32" s="94"/>
      <c r="J32" s="94"/>
      <c r="K32" s="94"/>
      <c r="L32" s="94"/>
      <c r="M32" s="94" t="s">
        <v>36</v>
      </c>
      <c r="N32" s="94" t="s">
        <v>58</v>
      </c>
      <c r="O32" s="93" t="s">
        <v>38</v>
      </c>
      <c r="P32" s="95" t="s">
        <v>165</v>
      </c>
      <c r="Q32" s="96">
        <v>13511000000</v>
      </c>
      <c r="R32" s="96">
        <v>0</v>
      </c>
      <c r="S32" s="96">
        <v>0</v>
      </c>
      <c r="T32" s="96">
        <v>13511000000</v>
      </c>
      <c r="U32" s="96">
        <v>0</v>
      </c>
      <c r="V32" s="96">
        <v>13511000000</v>
      </c>
      <c r="W32" s="96">
        <v>0</v>
      </c>
      <c r="X32" s="96">
        <v>335639093</v>
      </c>
      <c r="Y32" s="96">
        <v>250233753</v>
      </c>
      <c r="Z32" s="96">
        <v>245828924</v>
      </c>
      <c r="AA32" s="96">
        <v>202787424</v>
      </c>
    </row>
    <row r="33" spans="1:28" x14ac:dyDescent="0.25">
      <c r="A33" s="92" t="s">
        <v>32</v>
      </c>
      <c r="B33" s="93" t="s">
        <v>146</v>
      </c>
      <c r="C33" s="94" t="s">
        <v>179</v>
      </c>
      <c r="D33" s="94" t="s">
        <v>65</v>
      </c>
      <c r="E33" s="94" t="s">
        <v>72</v>
      </c>
      <c r="F33" s="94" t="s">
        <v>67</v>
      </c>
      <c r="G33" s="94" t="s">
        <v>139</v>
      </c>
      <c r="H33" s="94" t="s">
        <v>164</v>
      </c>
      <c r="I33" s="94"/>
      <c r="J33" s="94"/>
      <c r="K33" s="94"/>
      <c r="L33" s="94"/>
      <c r="M33" s="94" t="s">
        <v>36</v>
      </c>
      <c r="N33" s="94" t="s">
        <v>58</v>
      </c>
      <c r="O33" s="93" t="s">
        <v>38</v>
      </c>
      <c r="P33" s="95" t="s">
        <v>165</v>
      </c>
      <c r="Q33" s="96">
        <v>53000000000</v>
      </c>
      <c r="R33" s="96">
        <v>0</v>
      </c>
      <c r="S33" s="96">
        <v>0</v>
      </c>
      <c r="T33" s="96">
        <v>53000000000</v>
      </c>
      <c r="U33" s="96">
        <v>14206726000</v>
      </c>
      <c r="V33" s="96">
        <v>31533029616.279999</v>
      </c>
      <c r="W33" s="96">
        <v>7260244383.7200003</v>
      </c>
      <c r="X33" s="96">
        <v>17106704493.440001</v>
      </c>
      <c r="Y33" s="96">
        <v>8938507410.7999992</v>
      </c>
      <c r="Z33" s="96">
        <v>8894733410.7999992</v>
      </c>
      <c r="AA33" s="96">
        <v>8752820742.7999992</v>
      </c>
    </row>
    <row r="34" spans="1:28" x14ac:dyDescent="0.25">
      <c r="A34" s="92" t="s">
        <v>32</v>
      </c>
      <c r="B34" s="93" t="s">
        <v>146</v>
      </c>
      <c r="C34" s="94" t="s">
        <v>180</v>
      </c>
      <c r="D34" s="94" t="s">
        <v>65</v>
      </c>
      <c r="E34" s="94" t="s">
        <v>72</v>
      </c>
      <c r="F34" s="94" t="s">
        <v>67</v>
      </c>
      <c r="G34" s="94" t="s">
        <v>181</v>
      </c>
      <c r="H34" s="94" t="s">
        <v>164</v>
      </c>
      <c r="I34" s="94"/>
      <c r="J34" s="94"/>
      <c r="K34" s="94"/>
      <c r="L34" s="94"/>
      <c r="M34" s="94" t="s">
        <v>36</v>
      </c>
      <c r="N34" s="94" t="s">
        <v>58</v>
      </c>
      <c r="O34" s="93" t="s">
        <v>38</v>
      </c>
      <c r="P34" s="95" t="s">
        <v>165</v>
      </c>
      <c r="Q34" s="96">
        <v>10700000000</v>
      </c>
      <c r="R34" s="96">
        <v>0</v>
      </c>
      <c r="S34" s="96">
        <v>0</v>
      </c>
      <c r="T34" s="96">
        <v>10700000000</v>
      </c>
      <c r="U34" s="96">
        <v>345372708</v>
      </c>
      <c r="V34" s="96">
        <v>8440154001</v>
      </c>
      <c r="W34" s="96">
        <v>1914473291</v>
      </c>
      <c r="X34" s="96">
        <v>7658691754</v>
      </c>
      <c r="Y34" s="96">
        <v>4844549222</v>
      </c>
      <c r="Z34" s="96">
        <v>4573263555</v>
      </c>
      <c r="AA34" s="96">
        <v>4442226408</v>
      </c>
    </row>
    <row r="35" spans="1:28" s="107" customFormat="1" x14ac:dyDescent="0.25">
      <c r="A35" s="109" t="s">
        <v>1</v>
      </c>
      <c r="B35" s="110" t="s">
        <v>1</v>
      </c>
      <c r="C35" s="111" t="s">
        <v>1</v>
      </c>
      <c r="D35" s="111" t="s">
        <v>1</v>
      </c>
      <c r="E35" s="111" t="s">
        <v>1</v>
      </c>
      <c r="F35" s="111" t="s">
        <v>1</v>
      </c>
      <c r="G35" s="111" t="s">
        <v>1</v>
      </c>
      <c r="H35" s="111" t="s">
        <v>1</v>
      </c>
      <c r="I35" s="111" t="s">
        <v>1</v>
      </c>
      <c r="J35" s="111" t="s">
        <v>1</v>
      </c>
      <c r="K35" s="111" t="s">
        <v>1</v>
      </c>
      <c r="L35" s="111" t="s">
        <v>1</v>
      </c>
      <c r="M35" s="111" t="s">
        <v>1</v>
      </c>
      <c r="N35" s="111" t="s">
        <v>1</v>
      </c>
      <c r="O35" s="111" t="s">
        <v>1</v>
      </c>
      <c r="P35" s="112" t="s">
        <v>99</v>
      </c>
      <c r="Q35" s="113">
        <f>SUM(Q5:Q34)</f>
        <v>1172911617205</v>
      </c>
      <c r="R35" s="113">
        <f t="shared" ref="R35:AA35" si="0">SUM(R5:R34)</f>
        <v>4100000000</v>
      </c>
      <c r="S35" s="113">
        <f t="shared" si="0"/>
        <v>6350000000</v>
      </c>
      <c r="T35" s="113">
        <f t="shared" si="0"/>
        <v>1170661617205</v>
      </c>
      <c r="U35" s="113">
        <f t="shared" si="0"/>
        <v>117491108930</v>
      </c>
      <c r="V35" s="113">
        <f t="shared" si="0"/>
        <v>903523248593.88</v>
      </c>
      <c r="W35" s="113">
        <f t="shared" si="0"/>
        <v>149647259681.12</v>
      </c>
      <c r="X35" s="113">
        <f t="shared" si="0"/>
        <v>825009145752.70996</v>
      </c>
      <c r="Y35" s="113">
        <f t="shared" si="0"/>
        <v>350919337125.45001</v>
      </c>
      <c r="Z35" s="113">
        <f t="shared" si="0"/>
        <v>348675274297.96997</v>
      </c>
      <c r="AA35" s="113">
        <f t="shared" si="0"/>
        <v>345843414617.96997</v>
      </c>
      <c r="AB35" s="114"/>
    </row>
    <row r="36" spans="1:28" x14ac:dyDescent="0.25">
      <c r="A36" s="115"/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6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</row>
    <row r="37" spans="1:28" x14ac:dyDescent="0.25">
      <c r="A37" s="115"/>
      <c r="B37" s="116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6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</row>
    <row r="38" spans="1:28" x14ac:dyDescent="0.25">
      <c r="A38" s="115"/>
      <c r="B38" s="116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6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</row>
    <row r="39" spans="1:28" x14ac:dyDescent="0.25">
      <c r="A39" s="115"/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6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</row>
    <row r="40" spans="1:28" x14ac:dyDescent="0.25">
      <c r="A40" s="115"/>
      <c r="B40" s="116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6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</row>
    <row r="41" spans="1:28" x14ac:dyDescent="0.25">
      <c r="A41" s="115"/>
      <c r="B41" s="116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6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</row>
    <row r="42" spans="1:28" x14ac:dyDescent="0.25">
      <c r="A42" s="115"/>
      <c r="B42" s="116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6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</row>
    <row r="43" spans="1:28" x14ac:dyDescent="0.25">
      <c r="A43" s="115"/>
      <c r="B43" s="116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6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</row>
    <row r="44" spans="1:28" x14ac:dyDescent="0.25">
      <c r="A44" s="115"/>
      <c r="B44" s="116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6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</row>
    <row r="45" spans="1:28" x14ac:dyDescent="0.25">
      <c r="A45" s="115"/>
      <c r="B45" s="116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6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</row>
    <row r="46" spans="1:28" x14ac:dyDescent="0.25">
      <c r="A46" s="115"/>
      <c r="B46" s="11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6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</row>
    <row r="47" spans="1:28" x14ac:dyDescent="0.25">
      <c r="A47" s="115"/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6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</row>
    <row r="48" spans="1:28" x14ac:dyDescent="0.25">
      <c r="A48" s="115"/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6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</row>
    <row r="49" spans="1:27" x14ac:dyDescent="0.25">
      <c r="A49" s="115"/>
      <c r="B49" s="116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6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</row>
    <row r="50" spans="1:27" x14ac:dyDescent="0.25">
      <c r="A50" s="115"/>
      <c r="B50" s="116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6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</row>
    <row r="51" spans="1:27" x14ac:dyDescent="0.25">
      <c r="A51" s="115"/>
      <c r="B51" s="116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6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</row>
    <row r="52" spans="1:27" x14ac:dyDescent="0.25">
      <c r="A52" s="115"/>
      <c r="B52" s="116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6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</row>
    <row r="53" spans="1:27" x14ac:dyDescent="0.25">
      <c r="A53" s="115"/>
      <c r="B53" s="116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6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</row>
    <row r="54" spans="1:27" x14ac:dyDescent="0.25">
      <c r="A54" s="115"/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6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</row>
    <row r="55" spans="1:27" x14ac:dyDescent="0.25">
      <c r="A55" s="115"/>
      <c r="B55" s="116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6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</row>
    <row r="56" spans="1:27" x14ac:dyDescent="0.25">
      <c r="A56" s="115"/>
      <c r="B56" s="116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6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</row>
    <row r="57" spans="1:27" x14ac:dyDescent="0.25">
      <c r="A57" s="115"/>
      <c r="B57" s="116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6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</row>
    <row r="58" spans="1:27" x14ac:dyDescent="0.25">
      <c r="A58" s="115"/>
      <c r="B58" s="116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6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</row>
    <row r="59" spans="1:27" x14ac:dyDescent="0.25">
      <c r="A59" s="115"/>
      <c r="B59" s="116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6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</row>
    <row r="60" spans="1:27" x14ac:dyDescent="0.25">
      <c r="A60" s="115"/>
      <c r="B60" s="116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6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</row>
    <row r="61" spans="1:27" x14ac:dyDescent="0.25">
      <c r="A61" s="115"/>
      <c r="B61" s="116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6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</row>
    <row r="62" spans="1:27" x14ac:dyDescent="0.25">
      <c r="A62" s="115"/>
      <c r="B62" s="116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6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</row>
    <row r="63" spans="1:27" x14ac:dyDescent="0.25">
      <c r="A63" s="115"/>
      <c r="B63" s="116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6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</row>
    <row r="64" spans="1:27" x14ac:dyDescent="0.25">
      <c r="A64" s="115"/>
      <c r="B64" s="116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6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</row>
    <row r="65" spans="1:27" x14ac:dyDescent="0.25">
      <c r="A65" s="115"/>
      <c r="B65" s="116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6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</row>
    <row r="66" spans="1:27" x14ac:dyDescent="0.25">
      <c r="A66" s="115"/>
      <c r="B66" s="116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6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</row>
    <row r="67" spans="1:27" x14ac:dyDescent="0.25">
      <c r="A67" s="115"/>
      <c r="B67" s="116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6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</row>
    <row r="68" spans="1:27" x14ac:dyDescent="0.25">
      <c r="A68" s="115"/>
      <c r="B68" s="116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6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</row>
    <row r="69" spans="1:27" x14ac:dyDescent="0.25">
      <c r="A69" s="115"/>
      <c r="B69" s="116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6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</row>
    <row r="70" spans="1:27" x14ac:dyDescent="0.25">
      <c r="A70" s="115"/>
      <c r="B70" s="116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6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</row>
    <row r="71" spans="1:27" x14ac:dyDescent="0.25">
      <c r="A71" s="115"/>
      <c r="B71" s="116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6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</row>
    <row r="72" spans="1:27" x14ac:dyDescent="0.25">
      <c r="A72" s="115"/>
      <c r="B72" s="116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6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</row>
    <row r="73" spans="1:27" x14ac:dyDescent="0.25">
      <c r="A73" s="115"/>
      <c r="B73" s="116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6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</row>
    <row r="74" spans="1:27" x14ac:dyDescent="0.25">
      <c r="A74" s="115"/>
      <c r="B74" s="116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6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</row>
    <row r="75" spans="1:27" x14ac:dyDescent="0.25">
      <c r="A75" s="115"/>
      <c r="B75" s="116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6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</row>
    <row r="76" spans="1:27" x14ac:dyDescent="0.25">
      <c r="A76" s="115"/>
      <c r="B76" s="116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6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</row>
    <row r="77" spans="1:27" x14ac:dyDescent="0.25">
      <c r="A77" s="115"/>
      <c r="B77" s="116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6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</row>
    <row r="78" spans="1:27" x14ac:dyDescent="0.25">
      <c r="A78" s="115"/>
      <c r="B78" s="116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6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</row>
    <row r="79" spans="1:27" x14ac:dyDescent="0.25">
      <c r="A79" s="115"/>
      <c r="B79" s="116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6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</row>
    <row r="80" spans="1:27" x14ac:dyDescent="0.25">
      <c r="A80" s="115"/>
      <c r="B80" s="116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6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</row>
    <row r="81" spans="1:27" x14ac:dyDescent="0.25">
      <c r="A81" s="115"/>
      <c r="B81" s="116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6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</row>
    <row r="82" spans="1:27" x14ac:dyDescent="0.25">
      <c r="A82" s="115"/>
      <c r="B82" s="116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6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</row>
    <row r="83" spans="1:27" x14ac:dyDescent="0.25">
      <c r="A83" s="115"/>
      <c r="B83" s="116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6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</row>
    <row r="84" spans="1:27" x14ac:dyDescent="0.25">
      <c r="A84" s="115"/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6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</row>
    <row r="85" spans="1:27" x14ac:dyDescent="0.25">
      <c r="A85" s="115"/>
      <c r="B85" s="116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6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</row>
    <row r="86" spans="1:27" x14ac:dyDescent="0.25">
      <c r="A86" s="115"/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6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</row>
    <row r="87" spans="1:27" x14ac:dyDescent="0.25">
      <c r="A87" s="115"/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6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</row>
    <row r="88" spans="1:27" x14ac:dyDescent="0.25">
      <c r="A88" s="115"/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6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</row>
    <row r="89" spans="1:27" x14ac:dyDescent="0.25">
      <c r="A89" s="115"/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6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</row>
    <row r="90" spans="1:27" ht="11.25" customHeight="1" x14ac:dyDescent="0.25">
      <c r="A90" s="121"/>
      <c r="B90" s="122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2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</row>
    <row r="91" spans="1:27" ht="11.25" customHeight="1" x14ac:dyDescent="0.25">
      <c r="A91" s="121"/>
      <c r="B91" s="122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2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</row>
    <row r="92" spans="1:27" ht="11.25" customHeight="1" x14ac:dyDescent="0.25">
      <c r="A92" s="121"/>
      <c r="B92" s="122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2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</row>
    <row r="93" spans="1:27" ht="11.25" customHeight="1" x14ac:dyDescent="0.25">
      <c r="A93" s="121"/>
      <c r="B93" s="122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2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</row>
    <row r="94" spans="1:27" ht="11.25" customHeight="1" x14ac:dyDescent="0.25">
      <c r="A94" s="121"/>
      <c r="B94" s="122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2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</row>
    <row r="95" spans="1:27" ht="11.25" customHeight="1" x14ac:dyDescent="0.25">
      <c r="A95" s="121"/>
      <c r="B95" s="122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2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</row>
  </sheetData>
  <autoFilter ref="A4:AA35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workbookViewId="0">
      <selection activeCell="C9" sqref="C9"/>
    </sheetView>
  </sheetViews>
  <sheetFormatPr baseColWidth="10" defaultRowHeight="11.25" customHeight="1" x14ac:dyDescent="0.25"/>
  <cols>
    <col min="1" max="1" width="5.42578125" style="12" customWidth="1"/>
    <col min="2" max="2" width="33.7109375" style="8" customWidth="1"/>
    <col min="3" max="3" width="19.140625" style="8" customWidth="1"/>
    <col min="4" max="4" width="18.85546875" style="8" customWidth="1"/>
    <col min="5" max="5" width="18.140625" style="12" customWidth="1"/>
    <col min="6" max="6" width="7" style="12" bestFit="1" customWidth="1"/>
    <col min="7" max="7" width="14.7109375" style="12" bestFit="1" customWidth="1"/>
    <col min="8" max="8" width="18.7109375" style="12" customWidth="1"/>
    <col min="9" max="9" width="15.85546875" style="12" customWidth="1"/>
    <col min="10" max="10" width="11.28515625" style="12" bestFit="1" customWidth="1"/>
    <col min="11" max="11" width="15.42578125" style="12" customWidth="1"/>
    <col min="12" max="12" width="19.140625" style="12" customWidth="1"/>
    <col min="13" max="13" width="11.7109375" style="27" bestFit="1" customWidth="1"/>
    <col min="14" max="14" width="16.28515625" style="12" customWidth="1"/>
    <col min="15" max="15" width="6.140625" style="12" bestFit="1" customWidth="1"/>
    <col min="16" max="16384" width="11.42578125" style="12"/>
  </cols>
  <sheetData>
    <row r="1" spans="1:15" ht="21" x14ac:dyDescent="0.25">
      <c r="A1" s="28" t="s">
        <v>73</v>
      </c>
      <c r="C1" s="9"/>
      <c r="D1" s="9"/>
      <c r="E1" s="10"/>
      <c r="F1" s="10"/>
      <c r="G1" s="10"/>
      <c r="H1" s="10"/>
      <c r="I1" s="10"/>
      <c r="J1" s="10"/>
      <c r="K1" s="10"/>
      <c r="L1" s="10"/>
      <c r="M1" s="11"/>
    </row>
    <row r="2" spans="1:15" ht="21" x14ac:dyDescent="0.25">
      <c r="A2" s="28" t="s">
        <v>74</v>
      </c>
      <c r="C2" s="9"/>
      <c r="D2" s="9"/>
      <c r="M2" s="12"/>
    </row>
    <row r="3" spans="1:15" s="13" customFormat="1" ht="18.75" x14ac:dyDescent="0.25">
      <c r="A3" s="1" t="s">
        <v>209</v>
      </c>
      <c r="C3" s="12"/>
      <c r="D3" s="12"/>
      <c r="E3" s="12"/>
      <c r="F3" s="12"/>
      <c r="G3" s="14"/>
      <c r="H3" s="12"/>
      <c r="I3" s="12"/>
      <c r="J3" s="12"/>
      <c r="K3" s="12"/>
      <c r="L3" s="12"/>
      <c r="M3" s="11"/>
      <c r="N3" s="12"/>
    </row>
    <row r="4" spans="1:15" ht="11.25" customHeight="1" x14ac:dyDescent="0.25">
      <c r="B4" s="12"/>
      <c r="C4" s="12"/>
      <c r="D4" s="12"/>
      <c r="M4" s="11"/>
    </row>
    <row r="5" spans="1:15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 t="shared" si="0"/>
        <v>D</v>
      </c>
      <c r="E5" s="15" t="str">
        <f t="shared" si="0"/>
        <v>E</v>
      </c>
      <c r="F5" s="15" t="str">
        <f t="shared" si="0"/>
        <v>F</v>
      </c>
      <c r="G5" s="16" t="str">
        <f>SUBSTITUTE(ADDRESS(ROW(),COLUMN(),4),ROW(),"")&amp;"="&amp;$C$5&amp;"-"&amp;E5</f>
        <v>G=C-E</v>
      </c>
      <c r="H5" s="16" t="str">
        <f t="shared" ref="H5:O5" si="1">SUBSTITUTE(ADDRESS(ROW(),COLUMN(),4),ROW(),"")</f>
        <v>H</v>
      </c>
      <c r="I5" s="16" t="str">
        <f>SUBSTITUTE(ADDRESS(ROW(),COLUMN(),4),ROW(),"")&amp;"="&amp;$E$5&amp;"-"&amp;H5</f>
        <v>I=E-H</v>
      </c>
      <c r="J5" s="16" t="str">
        <f t="shared" si="1"/>
        <v>J</v>
      </c>
      <c r="K5" s="16" t="str">
        <f t="shared" si="1"/>
        <v>K</v>
      </c>
      <c r="L5" s="16" t="str">
        <f>SUBSTITUTE(ADDRESS(ROW(),COLUMN(),4),ROW(),"")&amp;"="&amp;$H$5&amp;"-"&amp;K5</f>
        <v>L=H-K</v>
      </c>
      <c r="M5" s="16" t="str">
        <f>SUBSTITUTE(ADDRESS(ROW(),COLUMN(),4),ROW(),"")&amp;"="&amp;$K$5&amp;"/"&amp;$C$5</f>
        <v>M=K/C</v>
      </c>
      <c r="N5" s="16" t="str">
        <f t="shared" si="1"/>
        <v>N</v>
      </c>
      <c r="O5" s="16" t="str">
        <f t="shared" si="1"/>
        <v>O</v>
      </c>
    </row>
    <row r="6" spans="1:15" s="7" customFormat="1" ht="50.1" customHeight="1" x14ac:dyDescent="0.25">
      <c r="A6" s="17" t="s">
        <v>75</v>
      </c>
      <c r="B6" s="18" t="s">
        <v>76</v>
      </c>
      <c r="C6" s="18" t="s">
        <v>77</v>
      </c>
      <c r="D6" s="18" t="s">
        <v>78</v>
      </c>
      <c r="E6" s="18" t="s">
        <v>26</v>
      </c>
      <c r="F6" s="18" t="s">
        <v>79</v>
      </c>
      <c r="G6" s="18" t="s">
        <v>80</v>
      </c>
      <c r="H6" s="18" t="s">
        <v>81</v>
      </c>
      <c r="I6" s="18" t="s">
        <v>82</v>
      </c>
      <c r="J6" s="18" t="s">
        <v>83</v>
      </c>
      <c r="K6" s="18" t="s">
        <v>84</v>
      </c>
      <c r="L6" s="18" t="s">
        <v>85</v>
      </c>
      <c r="M6" s="18" t="s">
        <v>86</v>
      </c>
      <c r="N6" s="18" t="s">
        <v>87</v>
      </c>
      <c r="O6" s="18" t="s">
        <v>88</v>
      </c>
    </row>
    <row r="7" spans="1:15" ht="19.5" customHeight="1" x14ac:dyDescent="0.25">
      <c r="A7" s="22" t="s">
        <v>89</v>
      </c>
      <c r="B7" s="29" t="s">
        <v>90</v>
      </c>
      <c r="C7" s="20">
        <f>SUMIFS('SIIF-Ejecución'!T$4:T$95,'SIIF-Ejecución'!$D$4:$D$95,LEFT($A7,1),'SIIF-Ejecución'!$E$4:$E$95,RIGHT($A7,1))</f>
        <v>75203400000</v>
      </c>
      <c r="D7" s="20">
        <f>SUMIFS('SIIF-Ejecución'!U$4:U$95,'SIIF-Ejecución'!$D$4:$D$95,LEFT($A7,1),'SIIF-Ejecución'!$E$4:$E$95,RIGHT($A7,1))</f>
        <v>0</v>
      </c>
      <c r="E7" s="20">
        <f>SUMIFS('SIIF-Ejecución'!V$4:V$95,'SIIF-Ejecución'!$D$4:$D$95,LEFT($A7,1),'SIIF-Ejecución'!$E$4:$E$95,RIGHT($A7,1))</f>
        <v>75203400000</v>
      </c>
      <c r="F7" s="48">
        <f t="shared" ref="F7:F14" si="2">IF(C7=0,0,ROUND(E7/C7,4))</f>
        <v>1</v>
      </c>
      <c r="G7" s="20">
        <f t="shared" ref="G7:G13" si="3">C7-D7-E7</f>
        <v>0</v>
      </c>
      <c r="H7" s="20">
        <f>SUMIFS('SIIF-Ejecución'!X$4:X$95,'SIIF-Ejecución'!$D$4:$D$95,LEFT($A7,1),'SIIF-Ejecución'!$E$4:$E$95,RIGHT($A7,1))</f>
        <v>52343147400.439995</v>
      </c>
      <c r="I7" s="20">
        <f>E7-H7</f>
        <v>22860252599.560005</v>
      </c>
      <c r="J7" s="48">
        <f>IF(C7=0,0,ROUND(H7/C7,4))</f>
        <v>0.69599999999999995</v>
      </c>
      <c r="K7" s="20">
        <f>SUMIFS('SIIF-Ejecución'!Y$4:Y$95,'SIIF-Ejecución'!$D$4:$D$95,LEFT($A7,1),'SIIF-Ejecución'!$E$4:$E$95,RIGHT($A7,1))</f>
        <v>52271317231.289993</v>
      </c>
      <c r="L7" s="20">
        <f>H7-K7</f>
        <v>71830169.150001526</v>
      </c>
      <c r="M7" s="48">
        <f t="shared" ref="M7:M14" si="4">IF(C7=0,0,ROUND(K7/C7,4))</f>
        <v>0.69510000000000005</v>
      </c>
      <c r="N7" s="20">
        <f>SUMIFS('SIIF-Ejecución'!AA$4:AA$95,'SIIF-Ejecución'!$D$4:$D$95,LEFT($A7,1),'SIIF-Ejecución'!$E$4:$E$95,RIGHT($A7,1))</f>
        <v>51547878469.289993</v>
      </c>
      <c r="O7" s="48">
        <f t="shared" ref="O7:O14" si="5">IF(C7=0,0,ROUND(N7/C7,4))</f>
        <v>0.68540000000000001</v>
      </c>
    </row>
    <row r="8" spans="1:15" ht="27" customHeight="1" x14ac:dyDescent="0.25">
      <c r="A8" s="22" t="s">
        <v>91</v>
      </c>
      <c r="B8" s="29" t="s">
        <v>92</v>
      </c>
      <c r="C8" s="20">
        <f>SUMIFS('SIIF-Ejecución'!T$4:T$95,'SIIF-Ejecución'!$D$4:$D$95,LEFT($A8,1),'SIIF-Ejecución'!$E$4:$E$95,RIGHT($A8,1))</f>
        <v>37872200000</v>
      </c>
      <c r="D8" s="20">
        <f>SUMIFS('SIIF-Ejecución'!U$4:U$95,'SIIF-Ejecución'!$D$4:$D$95,LEFT($A8,1),'SIIF-Ejecución'!$E$4:$E$95,RIGHT($A8,1))</f>
        <v>0</v>
      </c>
      <c r="E8" s="20">
        <f>SUMIFS('SIIF-Ejecución'!V$4:V$95,'SIIF-Ejecución'!$D$4:$D$95,LEFT($A8,1),'SIIF-Ejecución'!$E$4:$E$95,RIGHT($A8,1))</f>
        <v>36432150717.599998</v>
      </c>
      <c r="F8" s="48">
        <f t="shared" si="2"/>
        <v>0.96199999999999997</v>
      </c>
      <c r="G8" s="20">
        <f t="shared" si="3"/>
        <v>1440049282.4000015</v>
      </c>
      <c r="H8" s="20">
        <f>SUMIFS('SIIF-Ejecución'!X$4:X$95,'SIIF-Ejecución'!$D$4:$D$95,LEFT($A8,1),'SIIF-Ejecución'!$E$4:$E$95,RIGHT($A8,1))</f>
        <v>32668907292.830002</v>
      </c>
      <c r="I8" s="20">
        <f t="shared" ref="I8:I10" si="6">E8-H8</f>
        <v>3763243424.7699966</v>
      </c>
      <c r="J8" s="48">
        <f t="shared" ref="J8:J10" si="7">IF(C8=0,0,ROUND(H8/C8,4))</f>
        <v>0.86260000000000003</v>
      </c>
      <c r="K8" s="20">
        <f>SUMIFS('SIIF-Ejecución'!Y$4:Y$95,'SIIF-Ejecución'!$D$4:$D$95,LEFT($A8,1),'SIIF-Ejecución'!$E$4:$E$95,RIGHT($A8,1))</f>
        <v>22421037514.759998</v>
      </c>
      <c r="L8" s="20">
        <f>H8-K8</f>
        <v>10247869778.070004</v>
      </c>
      <c r="M8" s="48">
        <f t="shared" si="4"/>
        <v>0.59199999999999997</v>
      </c>
      <c r="N8" s="20">
        <f>SUMIFS('SIIF-Ejecución'!AA$4:AA$95,'SIIF-Ejecución'!$D$4:$D$95,LEFT($A8,1),'SIIF-Ejecución'!$E$4:$E$95,RIGHT($A8,1))</f>
        <v>21885780998.279999</v>
      </c>
      <c r="O8" s="48">
        <f t="shared" si="5"/>
        <v>0.57789999999999997</v>
      </c>
    </row>
    <row r="9" spans="1:15" ht="12" x14ac:dyDescent="0.25">
      <c r="A9" s="22" t="s">
        <v>93</v>
      </c>
      <c r="B9" s="29" t="s">
        <v>94</v>
      </c>
      <c r="C9" s="20">
        <f>SUMIFS('SIIF-Ejecución'!T$4:T$95,'SIIF-Ejecución'!$D$4:$D$95,LEFT($A9,1),'SIIF-Ejecución'!$E$4:$E$95,RIGHT($A9,1))</f>
        <v>11214700000</v>
      </c>
      <c r="D9" s="20">
        <f>SUMIFS('SIIF-Ejecución'!U$4:U$95,'SIIF-Ejecución'!$D$4:$D$95,LEFT($A9,1),'SIIF-Ejecución'!$E$4:$E$95,RIGHT($A9,1))</f>
        <v>8199177636</v>
      </c>
      <c r="E9" s="20">
        <f>SUMIFS('SIIF-Ejecución'!V$4:V$95,'SIIF-Ejecución'!$D$4:$D$95,LEFT($A9,1),'SIIF-Ejecución'!$E$4:$E$95,RIGHT($A9,1))</f>
        <v>2726056875</v>
      </c>
      <c r="F9" s="48">
        <f t="shared" si="2"/>
        <v>0.24310000000000001</v>
      </c>
      <c r="G9" s="20">
        <f t="shared" si="3"/>
        <v>289465489</v>
      </c>
      <c r="H9" s="20">
        <f>SUMIFS('SIIF-Ejecución'!X$4:X$95,'SIIF-Ejecución'!$D$4:$D$95,LEFT($A9,1),'SIIF-Ejecución'!$E$4:$E$95,RIGHT($A9,1))</f>
        <v>1982765119</v>
      </c>
      <c r="I9" s="20">
        <f t="shared" si="6"/>
        <v>743291756</v>
      </c>
      <c r="J9" s="48">
        <f t="shared" si="7"/>
        <v>0.17680000000000001</v>
      </c>
      <c r="K9" s="20">
        <f>SUMIFS('SIIF-Ejecución'!Y$4:Y$95,'SIIF-Ejecución'!$D$4:$D$95,LEFT($A9,1),'SIIF-Ejecución'!$E$4:$E$95,RIGHT($A9,1))</f>
        <v>1753761535</v>
      </c>
      <c r="L9" s="20">
        <f>H9-K9</f>
        <v>229003584</v>
      </c>
      <c r="M9" s="48">
        <f t="shared" si="4"/>
        <v>0.15640000000000001</v>
      </c>
      <c r="N9" s="20">
        <f>SUMIFS('SIIF-Ejecución'!AA$4:AA$95,'SIIF-Ejecución'!$D$4:$D$95,LEFT($A9,1),'SIIF-Ejecución'!$E$4:$E$95,RIGHT($A9,1))</f>
        <v>1652320860</v>
      </c>
      <c r="O9" s="48">
        <f t="shared" si="5"/>
        <v>0.14729999999999999</v>
      </c>
    </row>
    <row r="10" spans="1:15" ht="24" x14ac:dyDescent="0.25">
      <c r="A10" s="22" t="s">
        <v>95</v>
      </c>
      <c r="B10" s="29" t="s">
        <v>96</v>
      </c>
      <c r="C10" s="20">
        <f>SUMIFS('SIIF-Ejecución'!T$4:T$95,'SIIF-Ejecución'!$D$4:$D$95,LEFT($A10,1),'SIIF-Ejecución'!$E$4:$E$95,RIGHT($A10,1))</f>
        <v>4518000000</v>
      </c>
      <c r="D10" s="20">
        <f>SUMIFS('SIIF-Ejecución'!U$4:U$95,'SIIF-Ejecución'!$D$4:$D$95,LEFT($A10,1),'SIIF-Ejecución'!$E$4:$E$95,RIGHT($A10,1))</f>
        <v>0</v>
      </c>
      <c r="E10" s="20">
        <f>SUMIFS('SIIF-Ejecución'!V$4:V$95,'SIIF-Ejecución'!$D$4:$D$95,LEFT($A10,1),'SIIF-Ejecución'!$E$4:$E$95,RIGHT($A10,1))</f>
        <v>157235000</v>
      </c>
      <c r="F10" s="48">
        <f t="shared" si="2"/>
        <v>3.4799999999999998E-2</v>
      </c>
      <c r="G10" s="20">
        <f t="shared" si="3"/>
        <v>4360765000</v>
      </c>
      <c r="H10" s="20">
        <f>SUMIFS('SIIF-Ejecución'!X$4:X$95,'SIIF-Ejecución'!$D$4:$D$95,LEFT($A10,1),'SIIF-Ejecución'!$E$4:$E$95,RIGHT($A10,1))</f>
        <v>153845600</v>
      </c>
      <c r="I10" s="20">
        <f t="shared" si="6"/>
        <v>3389400</v>
      </c>
      <c r="J10" s="48">
        <f t="shared" si="7"/>
        <v>3.4099999999999998E-2</v>
      </c>
      <c r="K10" s="20">
        <f>SUMIFS('SIIF-Ejecución'!Y$4:Y$95,'SIIF-Ejecución'!$D$4:$D$95,LEFT($A10,1),'SIIF-Ejecución'!$E$4:$E$95,RIGHT($A10,1))</f>
        <v>153497600</v>
      </c>
      <c r="L10" s="20">
        <f>H10-K10</f>
        <v>348000</v>
      </c>
      <c r="M10" s="48">
        <f t="shared" si="4"/>
        <v>3.4000000000000002E-2</v>
      </c>
      <c r="N10" s="20">
        <f>SUMIFS('SIIF-Ejecución'!AA$4:AA$95,'SIIF-Ejecución'!$D$4:$D$95,LEFT($A10,1),'SIIF-Ejecución'!$E$4:$E$95,RIGHT($A10,1))</f>
        <v>153497600</v>
      </c>
      <c r="O10" s="48">
        <f t="shared" si="5"/>
        <v>3.4000000000000002E-2</v>
      </c>
    </row>
    <row r="11" spans="1:15" s="24" customFormat="1" ht="21.75" customHeight="1" x14ac:dyDescent="0.25">
      <c r="A11" s="128" t="s">
        <v>97</v>
      </c>
      <c r="B11" s="129"/>
      <c r="C11" s="23">
        <f>SUM(C7:C10)</f>
        <v>128808300000</v>
      </c>
      <c r="D11" s="23">
        <f t="shared" ref="D11:E11" si="8">SUM(D7:D10)</f>
        <v>8199177636</v>
      </c>
      <c r="E11" s="23">
        <f t="shared" si="8"/>
        <v>114518842592.60001</v>
      </c>
      <c r="F11" s="49">
        <f t="shared" si="2"/>
        <v>0.8891</v>
      </c>
      <c r="G11" s="23">
        <f t="shared" si="3"/>
        <v>6090279771.3999939</v>
      </c>
      <c r="H11" s="23">
        <f>SUM(H7:H10)</f>
        <v>87148665412.269989</v>
      </c>
      <c r="I11" s="23">
        <f>SUM(I7:I10)</f>
        <v>27370177180.330002</v>
      </c>
      <c r="J11" s="49">
        <f>IF(C11=0,0,ROUND(H11/C11,4))</f>
        <v>0.67659999999999998</v>
      </c>
      <c r="K11" s="23">
        <f>SUM(K7:K10)</f>
        <v>76599613881.049988</v>
      </c>
      <c r="L11" s="23">
        <f>SUM(L7:L10)</f>
        <v>10549051531.220005</v>
      </c>
      <c r="M11" s="49">
        <f t="shared" si="4"/>
        <v>0.59470000000000001</v>
      </c>
      <c r="N11" s="23">
        <f>SUM(N7:N10)</f>
        <v>75239477927.569992</v>
      </c>
      <c r="O11" s="49">
        <f t="shared" si="5"/>
        <v>0.58409999999999995</v>
      </c>
    </row>
    <row r="12" spans="1:15" ht="21.75" customHeight="1" x14ac:dyDescent="0.25">
      <c r="A12" s="22" t="s">
        <v>109</v>
      </c>
      <c r="B12" s="29" t="s">
        <v>123</v>
      </c>
      <c r="C12" s="20">
        <f>SUMIFS('SIIF-Ejecución'!T$4:T$95,'SIIF-Ejecución'!$D$4:$D$95,LEFT($A12,1))</f>
        <v>0</v>
      </c>
      <c r="D12" s="20">
        <f>SUMIFS('SIIF-Ejecución'!U$4:U$95,'SIIF-Ejecución'!$D$4:$D$95,LEFT($A12,1))</f>
        <v>0</v>
      </c>
      <c r="E12" s="20">
        <f>SUMIFS('SIIF-Ejecución'!V$4:V$95,'SIIF-Ejecución'!$D$4:$D$95,LEFT($A12,1))</f>
        <v>0</v>
      </c>
      <c r="F12" s="48">
        <f t="shared" ref="F12" si="9">IF(C12=0,0,ROUND(E12/C12,4))</f>
        <v>0</v>
      </c>
      <c r="G12" s="20">
        <f t="shared" ref="G12" si="10">C12-D12-E12</f>
        <v>0</v>
      </c>
      <c r="H12" s="20">
        <f>SUMIFS('SIIF-Ejecución'!X$4:X$95,'SIIF-Ejecución'!$D$4:$D$95,LEFT($A12,1))</f>
        <v>0</v>
      </c>
      <c r="I12" s="20">
        <f>E12-H12</f>
        <v>0</v>
      </c>
      <c r="J12" s="48">
        <f>IF(C12=0,0,ROUND(H12/C12,4))</f>
        <v>0</v>
      </c>
      <c r="K12" s="20">
        <f>SUMIFS('SIIF-Ejecución'!Y$4:Y$95,'SIIF-Ejecución'!$D$4:$D$95,LEFT($A12,1))</f>
        <v>0</v>
      </c>
      <c r="L12" s="20">
        <f>H12-K12</f>
        <v>0</v>
      </c>
      <c r="M12" s="48">
        <f t="shared" ref="M12" si="11">IF(C12=0,0,ROUND(K12/C12,4))</f>
        <v>0</v>
      </c>
      <c r="N12" s="20">
        <f>SUMIFS('SIIF-Ejecución'!AA$4:AA$95,'SIIF-Ejecución'!$D$4:$D$95,LEFT($A12,1))</f>
        <v>0</v>
      </c>
      <c r="O12" s="48">
        <f t="shared" ref="O12" si="12">IF(C12=0,0,ROUND(N12/C12,4))</f>
        <v>0</v>
      </c>
    </row>
    <row r="13" spans="1:15" ht="21.75" customHeight="1" x14ac:dyDescent="0.25">
      <c r="A13" s="22" t="s">
        <v>65</v>
      </c>
      <c r="B13" s="29" t="s">
        <v>98</v>
      </c>
      <c r="C13" s="20">
        <f>SUMIFS('SIIF-Ejecución'!T$4:T$95,'SIIF-Ejecución'!$D$4:$D$95,LEFT($A13,1))</f>
        <v>1041853317205</v>
      </c>
      <c r="D13" s="20">
        <f>SUMIFS('SIIF-Ejecución'!U$4:U$95,'SIIF-Ejecución'!$D$4:$D$95,LEFT($A13,1))</f>
        <v>109291931294</v>
      </c>
      <c r="E13" s="20">
        <f>SUMIFS('SIIF-Ejecución'!V$4:V$95,'SIIF-Ejecución'!$D$4:$D$95,LEFT($A13,1))</f>
        <v>789004406001.28003</v>
      </c>
      <c r="F13" s="48">
        <f t="shared" si="2"/>
        <v>0.75729999999999997</v>
      </c>
      <c r="G13" s="20">
        <f t="shared" si="3"/>
        <v>143556979909.71997</v>
      </c>
      <c r="H13" s="20">
        <f>SUMIFS('SIIF-Ejecución'!X$4:X$95,'SIIF-Ejecución'!$D$4:$D$95,LEFT($A13,1))</f>
        <v>737860480340.43994</v>
      </c>
      <c r="I13" s="20">
        <f>E13-H13</f>
        <v>51143925660.840088</v>
      </c>
      <c r="J13" s="48">
        <f>IF(C13=0,0,ROUND(H13/C13,4))</f>
        <v>0.70820000000000005</v>
      </c>
      <c r="K13" s="20">
        <f>SUMIFS('SIIF-Ejecución'!Y$4:Y$95,'SIIF-Ejecución'!$D$4:$D$95,LEFT($A13,1))</f>
        <v>274319723244.39999</v>
      </c>
      <c r="L13" s="20">
        <f>H13-K13</f>
        <v>463540757096.03992</v>
      </c>
      <c r="M13" s="48">
        <f t="shared" si="4"/>
        <v>0.26329999999999998</v>
      </c>
      <c r="N13" s="20">
        <f>SUMIFS('SIIF-Ejecución'!AA$4:AA$95,'SIIF-Ejecución'!$D$4:$D$95,LEFT($A13,1))</f>
        <v>270603936690.39999</v>
      </c>
      <c r="O13" s="48">
        <f t="shared" si="5"/>
        <v>0.25969999999999999</v>
      </c>
    </row>
    <row r="14" spans="1:15" s="19" customFormat="1" ht="21.75" customHeight="1" x14ac:dyDescent="0.25">
      <c r="A14" s="128" t="s">
        <v>99</v>
      </c>
      <c r="B14" s="129"/>
      <c r="C14" s="25">
        <f t="shared" ref="C14:K14" si="13">SUM(C11:C13)</f>
        <v>1170661617205</v>
      </c>
      <c r="D14" s="25">
        <f>SUM(D11:D13)</f>
        <v>117491108930</v>
      </c>
      <c r="E14" s="25">
        <f>SUM(E11:E13)</f>
        <v>903523248593.88</v>
      </c>
      <c r="F14" s="50">
        <f t="shared" si="2"/>
        <v>0.77180000000000004</v>
      </c>
      <c r="G14" s="25">
        <f t="shared" si="13"/>
        <v>149647259681.11996</v>
      </c>
      <c r="H14" s="25">
        <f t="shared" si="13"/>
        <v>825009145752.70996</v>
      </c>
      <c r="I14" s="25">
        <f t="shared" si="13"/>
        <v>78514102841.17009</v>
      </c>
      <c r="J14" s="50">
        <f>IF(C14=0,0,ROUND(H14/C14,4))</f>
        <v>0.70469999999999999</v>
      </c>
      <c r="K14" s="25">
        <f t="shared" si="13"/>
        <v>350919337125.44995</v>
      </c>
      <c r="L14" s="25">
        <f>SUM(L11:L13)</f>
        <v>474089808627.25995</v>
      </c>
      <c r="M14" s="50">
        <f t="shared" si="4"/>
        <v>0.29980000000000001</v>
      </c>
      <c r="N14" s="25">
        <f>SUM(N11:N13)</f>
        <v>345843414617.96997</v>
      </c>
      <c r="O14" s="50">
        <f t="shared" si="5"/>
        <v>0.2954</v>
      </c>
    </row>
    <row r="15" spans="1:15" s="2" customFormat="1" ht="12" x14ac:dyDescent="0.25">
      <c r="B15" s="3" t="s">
        <v>100</v>
      </c>
      <c r="C15" s="4">
        <f>C14-SUMIFS('SIIF-Ejecución'!T$4:T$95,'SIIF-Ejecución'!$A$4:$A$95,"03-01-01")</f>
        <v>0</v>
      </c>
      <c r="D15" s="4"/>
      <c r="E15" s="4">
        <f>E14-SUMIFS('SIIF-Ejecución'!V$4:V$95,'SIIF-Ejecución'!$A$4:$A$95,"03-01-01")</f>
        <v>0</v>
      </c>
      <c r="F15" s="4"/>
      <c r="G15" s="4">
        <f>G14-SUMIFS('SIIF-Ejecución'!W$4:W$95,'SIIF-Ejecución'!$A$4:$A$95,"03-01-01")</f>
        <v>0</v>
      </c>
      <c r="H15" s="4">
        <f>H14-SUMIFS('SIIF-Ejecución'!X$4:X$95,'SIIF-Ejecución'!$A$4:$A$95,"03-01-01")</f>
        <v>0</v>
      </c>
      <c r="I15" s="5"/>
      <c r="J15" s="5"/>
      <c r="K15" s="4">
        <f>K14-SUMIFS('SIIF-Ejecución'!Y$4:Y$95,'SIIF-Ejecución'!$A$4:$A$95,"03-01-01")</f>
        <v>0</v>
      </c>
      <c r="L15" s="5"/>
      <c r="M15" s="6"/>
      <c r="N15" s="4">
        <f>N14-SUMIFS('SIIF-Ejecución'!AA$4:AA$95,'SIIF-Ejecución'!$A$4:$A$95,"03-01-01")</f>
        <v>0</v>
      </c>
    </row>
    <row r="137" spans="2:2" ht="11.25" customHeight="1" x14ac:dyDescent="0.25">
      <c r="B137" s="8" t="s">
        <v>101</v>
      </c>
    </row>
  </sheetData>
  <autoFilter ref="A5:O15"/>
  <mergeCells count="2">
    <mergeCell ref="A11:B11"/>
    <mergeCell ref="A14:B14"/>
  </mergeCells>
  <conditionalFormatting sqref="K15 C15:H15 N15">
    <cfRule type="cellIs" dxfId="9" priority="2" stopIfTrue="1" operator="equal">
      <formula>0</formula>
    </cfRule>
  </conditionalFormatting>
  <conditionalFormatting sqref="K15 C15:H15 N15">
    <cfRule type="expression" dxfId="8" priority="1" stopIfTrue="1">
      <formula>C15&lt;&gt;0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pane ySplit="6" topLeftCell="A13" activePane="bottomLeft" state="frozen"/>
      <selection pane="bottomLeft" activeCell="F22" sqref="F22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103</v>
      </c>
      <c r="B2" s="33"/>
      <c r="C2" s="9"/>
    </row>
    <row r="3" spans="1:16" s="13" customFormat="1" ht="18.75" x14ac:dyDescent="0.25">
      <c r="A3" s="1" t="str">
        <f>+'Ejecución Tipo de Gasto'!A3</f>
        <v>31 DE OCTUBRE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105</v>
      </c>
      <c r="C6" s="18" t="s">
        <v>17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</row>
    <row r="7" spans="1:16" s="12" customFormat="1" ht="12" x14ac:dyDescent="0.25">
      <c r="A7" s="31" t="s">
        <v>33</v>
      </c>
      <c r="B7" s="37" t="s">
        <v>39</v>
      </c>
      <c r="C7" s="31" t="s">
        <v>37</v>
      </c>
      <c r="D7" s="40">
        <f>+SUMIFS('SIIF-Ejecución'!$T$3:$T$48,'SIIF-Ejecución'!$C$3:$C$48,'Ejecución Funcionamiento'!$A7,'SIIF-Ejecución'!$N$3:$N$48,'Ejecución Funcionamiento'!$C7)</f>
        <v>50966500000</v>
      </c>
      <c r="E7" s="40">
        <f>+SUMIFS('SIIF-Ejecución'!$U$3:$U$48,'SIIF-Ejecución'!$C$3:$C$48,'Ejecución Funcionamiento'!$A7,'SIIF-Ejecución'!$N$3:$N$48,'Ejecución Funcionamiento'!$C7)</f>
        <v>0</v>
      </c>
      <c r="F7" s="40">
        <f>+SUMIFS('SIIF-Ejecución'!$V$3:$V$48,'SIIF-Ejecución'!$C$3:$C$48,'Ejecución Funcionamiento'!$A7,'SIIF-Ejecución'!$N$3:$N$48,'Ejecución Funcionamiento'!$C7)</f>
        <v>50966500000</v>
      </c>
      <c r="G7" s="21">
        <f>IF(D7=0,0,ROUND(F7/D7,4))</f>
        <v>1</v>
      </c>
      <c r="H7" s="41">
        <f>D7-F7</f>
        <v>0</v>
      </c>
      <c r="I7" s="40">
        <f>+SUMIFS('SIIF-Ejecución'!$X$3:$X$48,'SIIF-Ejecución'!$C$3:$C$48,'Ejecución Funcionamiento'!$A7,'SIIF-Ejecución'!$N$3:$N$48,'Ejecución Funcionamiento'!$C7)</f>
        <v>33849224378.810001</v>
      </c>
      <c r="J7" s="41">
        <f>F7-I7</f>
        <v>17117275621.189999</v>
      </c>
      <c r="K7" s="21">
        <f>IF(D7=0,0,ROUND(I7/D7,4))</f>
        <v>0.66410000000000002</v>
      </c>
      <c r="L7" s="40">
        <f>+SUMIFS('SIIF-Ejecución'!$Y$3:$Y$48,'SIIF-Ejecución'!$C$3:$C$48,'Ejecución Funcionamiento'!$A7,'SIIF-Ejecución'!$N$3:$N$48,'Ejecución Funcionamiento'!$C7)</f>
        <v>33814044660.73</v>
      </c>
      <c r="M7" s="41">
        <f>I7-L7</f>
        <v>35179718.080001831</v>
      </c>
      <c r="N7" s="21">
        <f>IF(D7=0,0,ROUND(L7/D7,4))</f>
        <v>0.66349999999999998</v>
      </c>
      <c r="O7" s="40">
        <f>+SUMIFS('SIIF-Ejecución'!$AA$3:$AA$48,'SIIF-Ejecución'!$C$3:$C$48,'Ejecución Funcionamiento'!$A7,'SIIF-Ejecución'!$N$3:$N$48,'Ejecución Funcionamiento'!$C7)</f>
        <v>33799521162.73</v>
      </c>
      <c r="P7" s="21">
        <f>IF(D7=0,0,ROUND(O7/D7,4))</f>
        <v>0.66320000000000001</v>
      </c>
    </row>
    <row r="8" spans="1:16" s="12" customFormat="1" ht="24" x14ac:dyDescent="0.25">
      <c r="A8" s="31" t="s">
        <v>40</v>
      </c>
      <c r="B8" s="37" t="s">
        <v>42</v>
      </c>
      <c r="C8" s="31" t="s">
        <v>37</v>
      </c>
      <c r="D8" s="40">
        <f>+SUMIFS('SIIF-Ejecución'!$T$3:$T$48,'SIIF-Ejecución'!$C$3:$C$48,'Ejecución Funcionamiento'!$A8,'SIIF-Ejecución'!$N$3:$N$48,'Ejecución Funcionamiento'!$C8)</f>
        <v>17561300000</v>
      </c>
      <c r="E8" s="40">
        <f>+SUMIFS('SIIF-Ejecución'!$U$3:$U$48,'SIIF-Ejecución'!$C$3:$C$48,'Ejecución Funcionamiento'!$A8,'SIIF-Ejecución'!$N$3:$N$48,'Ejecución Funcionamiento'!$C8)</f>
        <v>0</v>
      </c>
      <c r="F8" s="40">
        <f>+SUMIFS('SIIF-Ejecución'!$V$3:$V$48,'SIIF-Ejecución'!$C$3:$C$48,'Ejecución Funcionamiento'!$A8,'SIIF-Ejecución'!$N$3:$N$48,'Ejecución Funcionamiento'!$C8)</f>
        <v>17561300000</v>
      </c>
      <c r="G8" s="21">
        <f t="shared" ref="G8:G18" si="2">IF(D8=0,0,ROUND(F8/D8,4))</f>
        <v>1</v>
      </c>
      <c r="H8" s="41">
        <f t="shared" ref="H8:H20" si="3">D8-F8</f>
        <v>0</v>
      </c>
      <c r="I8" s="40">
        <f>+SUMIFS('SIIF-Ejecución'!$X$3:$X$48,'SIIF-Ejecución'!$C$3:$C$48,'Ejecución Funcionamiento'!$A8,'SIIF-Ejecución'!$N$3:$N$48,'Ejecución Funcionamiento'!$C8)</f>
        <v>13147137165</v>
      </c>
      <c r="J8" s="41">
        <f t="shared" ref="J8:J18" si="4">F8-I8</f>
        <v>4414162835</v>
      </c>
      <c r="K8" s="21">
        <f t="shared" ref="K8:K18" si="5">IF(D8=0,0,ROUND(I8/D8,4))</f>
        <v>0.74860000000000004</v>
      </c>
      <c r="L8" s="40">
        <f>+SUMIFS('SIIF-Ejecución'!$Y$3:$Y$48,'SIIF-Ejecución'!$C$3:$C$48,'Ejecución Funcionamiento'!$A8,'SIIF-Ejecución'!$N$3:$N$48,'Ejecución Funcionamiento'!$C8)</f>
        <v>13143337665</v>
      </c>
      <c r="M8" s="41">
        <f>I8-L8</f>
        <v>3799500</v>
      </c>
      <c r="N8" s="21">
        <f t="shared" ref="N8:N18" si="6">IF(D8=0,0,ROUND(L8/D8,4))</f>
        <v>0.74839999999999995</v>
      </c>
      <c r="O8" s="40">
        <f>+SUMIFS('SIIF-Ejecución'!$AA$3:$AA$48,'SIIF-Ejecución'!$C$3:$C$48,'Ejecución Funcionamiento'!$A8,'SIIF-Ejecución'!$N$3:$N$48,'Ejecución Funcionamiento'!$C8)</f>
        <v>12449405596</v>
      </c>
      <c r="P8" s="21">
        <f t="shared" ref="P8:P18" si="7">IF(D8=0,0,ROUND(O8/D8,4))</f>
        <v>0.70889999999999997</v>
      </c>
    </row>
    <row r="9" spans="1:16" s="32" customFormat="1" ht="36" x14ac:dyDescent="0.25">
      <c r="A9" s="31" t="s">
        <v>43</v>
      </c>
      <c r="B9" s="37" t="s">
        <v>45</v>
      </c>
      <c r="C9" s="31" t="s">
        <v>37</v>
      </c>
      <c r="D9" s="40">
        <f>+SUMIFS('SIIF-Ejecución'!$T$3:$T$48,'SIIF-Ejecución'!$C$3:$C$48,'Ejecución Funcionamiento'!$A9,'SIIF-Ejecución'!$N$3:$N$48,'Ejecución Funcionamiento'!$C9)</f>
        <v>6675600000</v>
      </c>
      <c r="E9" s="40">
        <f>+SUMIFS('SIIF-Ejecución'!$U$3:$U$48,'SIIF-Ejecución'!$C$3:$C$48,'Ejecución Funcionamiento'!$A9,'SIIF-Ejecución'!$N$3:$N$48,'Ejecución Funcionamiento'!$C9)</f>
        <v>0</v>
      </c>
      <c r="F9" s="40">
        <f>+SUMIFS('SIIF-Ejecución'!$V$3:$V$48,'SIIF-Ejecución'!$C$3:$C$48,'Ejecución Funcionamiento'!$A9,'SIIF-Ejecución'!$N$3:$N$48,'Ejecución Funcionamiento'!$C9)</f>
        <v>6675600000</v>
      </c>
      <c r="G9" s="21">
        <f t="shared" si="2"/>
        <v>1</v>
      </c>
      <c r="H9" s="41">
        <f t="shared" si="3"/>
        <v>0</v>
      </c>
      <c r="I9" s="40">
        <f>+SUMIFS('SIIF-Ejecución'!$X$3:$X$48,'SIIF-Ejecución'!$C$3:$C$48,'Ejecución Funcionamiento'!$A9,'SIIF-Ejecución'!$N$3:$N$48,'Ejecución Funcionamiento'!$C9)</f>
        <v>5346785856.6300001</v>
      </c>
      <c r="J9" s="41">
        <f t="shared" si="4"/>
        <v>1328814143.3699999</v>
      </c>
      <c r="K9" s="21">
        <f t="shared" si="5"/>
        <v>0.80089999999999995</v>
      </c>
      <c r="L9" s="40">
        <f>+SUMIFS('SIIF-Ejecución'!$Y$3:$Y$48,'SIIF-Ejecución'!$C$3:$C$48,'Ejecución Funcionamiento'!$A9,'SIIF-Ejecución'!$N$3:$N$48,'Ejecución Funcionamiento'!$C9)</f>
        <v>5313934905.5600004</v>
      </c>
      <c r="M9" s="41">
        <f t="shared" ref="M9:M18" si="8">I9-L9</f>
        <v>32850951.069999695</v>
      </c>
      <c r="N9" s="21">
        <f t="shared" si="6"/>
        <v>0.79600000000000004</v>
      </c>
      <c r="O9" s="40">
        <f>+SUMIFS('SIIF-Ejecución'!$AA$3:$AA$48,'SIIF-Ejecución'!$C$3:$C$48,'Ejecución Funcionamiento'!$A9,'SIIF-Ejecución'!$N$3:$N$48,'Ejecución Funcionamiento'!$C9)</f>
        <v>5298951710.5600004</v>
      </c>
      <c r="P9" s="21">
        <f t="shared" si="7"/>
        <v>0.79379999999999995</v>
      </c>
    </row>
    <row r="10" spans="1:16" s="32" customFormat="1" ht="24" x14ac:dyDescent="0.25">
      <c r="A10" s="31" t="s">
        <v>117</v>
      </c>
      <c r="B10" s="37" t="s">
        <v>92</v>
      </c>
      <c r="C10" s="31" t="s">
        <v>37</v>
      </c>
      <c r="D10" s="40">
        <f>+SUMIFS('SIIF-Ejecución'!$T$3:$T$48,'SIIF-Ejecución'!$C$3:$C$48,'Ejecución Funcionamiento'!$A10,'SIIF-Ejecución'!$N$3:$N$48,'Ejecución Funcionamiento'!$C10)</f>
        <v>37872200000</v>
      </c>
      <c r="E10" s="40">
        <f>+SUMIFS('SIIF-Ejecución'!$U$3:$U$48,'SIIF-Ejecución'!$C$3:$C$48,'Ejecución Funcionamiento'!$A10,'SIIF-Ejecución'!$N$3:$N$48,'Ejecución Funcionamiento'!$C10)</f>
        <v>0</v>
      </c>
      <c r="F10" s="40">
        <f>+SUMIFS('SIIF-Ejecución'!$V$3:$V$48,'SIIF-Ejecución'!$C$3:$C$48,'Ejecución Funcionamiento'!$A10,'SIIF-Ejecución'!$N$3:$N$48,'Ejecución Funcionamiento'!$C10)</f>
        <v>36432150717.599998</v>
      </c>
      <c r="G10" s="21">
        <f t="shared" si="2"/>
        <v>0.96199999999999997</v>
      </c>
      <c r="H10" s="41">
        <f t="shared" si="3"/>
        <v>1440049282.4000015</v>
      </c>
      <c r="I10" s="40">
        <f>+SUMIFS('SIIF-Ejecución'!$X$3:$X$48,'SIIF-Ejecución'!$C$3:$C$48,'Ejecución Funcionamiento'!$A10,'SIIF-Ejecución'!$N$3:$N$48,'Ejecución Funcionamiento'!$C10)</f>
        <v>32668907292.830002</v>
      </c>
      <c r="J10" s="41">
        <f t="shared" si="4"/>
        <v>3763243424.7699966</v>
      </c>
      <c r="K10" s="21">
        <f t="shared" si="5"/>
        <v>0.86260000000000003</v>
      </c>
      <c r="L10" s="40">
        <f>+SUMIFS('SIIF-Ejecución'!$Y$3:$Y$48,'SIIF-Ejecución'!$C$3:$C$48,'Ejecución Funcionamiento'!$A10,'SIIF-Ejecución'!$N$3:$N$48,'Ejecución Funcionamiento'!$C10)</f>
        <v>22421037514.759998</v>
      </c>
      <c r="M10" s="41">
        <f t="shared" si="8"/>
        <v>10247869778.070004</v>
      </c>
      <c r="N10" s="21">
        <f t="shared" si="6"/>
        <v>0.59199999999999997</v>
      </c>
      <c r="O10" s="40">
        <f>+SUMIFS('SIIF-Ejecución'!$AA$3:$AA$48,'SIIF-Ejecución'!$C$3:$C$48,'Ejecución Funcionamiento'!$A10,'SIIF-Ejecución'!$N$3:$N$48,'Ejecución Funcionamiento'!$C10)</f>
        <v>21885780998.279999</v>
      </c>
      <c r="P10" s="21">
        <f t="shared" si="7"/>
        <v>0.57789999999999997</v>
      </c>
    </row>
    <row r="11" spans="1:16" s="64" customFormat="1" ht="36" x14ac:dyDescent="0.25">
      <c r="A11" s="61" t="s">
        <v>148</v>
      </c>
      <c r="B11" s="62" t="s">
        <v>150</v>
      </c>
      <c r="C11" s="61" t="s">
        <v>37</v>
      </c>
      <c r="D11" s="63">
        <f>+SUMIFS('SIIF-Ejecución'!$T$3:$T$48,'SIIF-Ejecución'!$C$3:$C$48,'Ejecución Funcionamiento'!$A11,'SIIF-Ejecución'!$N$3:$N$48,'Ejecución Funcionamiento'!$C11)</f>
        <v>8484900000</v>
      </c>
      <c r="E11" s="63">
        <f>+SUMIFS('SIIF-Ejecución'!$U$3:$U$48,'SIIF-Ejecución'!$C$3:$C$48,'Ejecución Funcionamiento'!$A11,'SIIF-Ejecución'!$N$3:$N$48,'Ejecución Funcionamiento'!$C11)</f>
        <v>8199177636</v>
      </c>
      <c r="F11" s="63">
        <f>+SUMIFS('SIIF-Ejecución'!$V$3:$V$48,'SIIF-Ejecución'!$C$3:$C$48,'Ejecución Funcionamiento'!$A11,'SIIF-Ejecución'!$N$3:$N$48,'Ejecución Funcionamiento'!$C11)</f>
        <v>6500000</v>
      </c>
      <c r="G11" s="21">
        <f t="shared" si="2"/>
        <v>8.0000000000000004E-4</v>
      </c>
      <c r="H11" s="41">
        <v>279222364</v>
      </c>
      <c r="I11" s="40">
        <f>+SUMIFS('SIIF-Ejecución'!$X$3:$X$48,'SIIF-Ejecución'!$C$3:$C$48,'Ejecución Funcionamiento'!$A11,'SIIF-Ejecución'!$N$3:$N$48,'Ejecución Funcionamiento'!$C11)</f>
        <v>0</v>
      </c>
      <c r="J11" s="41">
        <f t="shared" si="4"/>
        <v>6500000</v>
      </c>
      <c r="K11" s="21">
        <f t="shared" si="5"/>
        <v>0</v>
      </c>
      <c r="L11" s="40">
        <f>+SUMIFS('SIIF-Ejecución'!$Y$3:$Y$48,'SIIF-Ejecución'!$C$3:$C$48,'Ejecución Funcionamiento'!$A11,'SIIF-Ejecución'!$N$3:$N$48,'Ejecución Funcionamiento'!$C11)</f>
        <v>0</v>
      </c>
      <c r="M11" s="41">
        <f t="shared" si="8"/>
        <v>0</v>
      </c>
      <c r="N11" s="21">
        <f t="shared" si="6"/>
        <v>0</v>
      </c>
      <c r="O11" s="40">
        <f>+SUMIFS('SIIF-Ejecución'!$AA$3:$AA$48,'SIIF-Ejecución'!$C$3:$C$48,'Ejecución Funcionamiento'!$A11,'SIIF-Ejecución'!$N$3:$N$48,'Ejecución Funcionamiento'!$C11)</f>
        <v>0</v>
      </c>
      <c r="P11" s="21">
        <f t="shared" si="7"/>
        <v>0</v>
      </c>
    </row>
    <row r="12" spans="1:16" s="64" customFormat="1" ht="24" x14ac:dyDescent="0.25">
      <c r="A12" s="61" t="s">
        <v>46</v>
      </c>
      <c r="B12" s="62" t="s">
        <v>49</v>
      </c>
      <c r="C12" s="61" t="s">
        <v>37</v>
      </c>
      <c r="D12" s="63">
        <f>+SUMIFS('SIIF-Ejecución'!$T$3:$T$48,'SIIF-Ejecución'!$C$3:$C$48,'Ejecución Funcionamiento'!$A12,'SIIF-Ejecución'!$N$3:$N$48,'Ejecución Funcionamiento'!$C12)</f>
        <v>1272500000</v>
      </c>
      <c r="E12" s="63">
        <f>+SUMIFS('SIIF-Ejecución'!$U$3:$U$48,'SIIF-Ejecución'!$C$3:$C$48,'Ejecución Funcionamiento'!$A12,'SIIF-Ejecución'!$N$3:$N$48,'Ejecución Funcionamiento'!$C12)</f>
        <v>0</v>
      </c>
      <c r="F12" s="63">
        <f>+SUMIFS('SIIF-Ejecución'!$V$3:$V$48,'SIIF-Ejecución'!$C$3:$C$48,'Ejecución Funcionamiento'!$A12,'SIIF-Ejecución'!$N$3:$N$48,'Ejecución Funcionamiento'!$C12)</f>
        <v>1272500000</v>
      </c>
      <c r="G12" s="21">
        <f t="shared" si="2"/>
        <v>1</v>
      </c>
      <c r="H12" s="41">
        <f t="shared" si="3"/>
        <v>0</v>
      </c>
      <c r="I12" s="63">
        <f>+SUMIFS('SIIF-Ejecución'!$X$3:$X$48,'SIIF-Ejecución'!$C$3:$C$48,'Ejecución Funcionamiento'!$A12,'SIIF-Ejecución'!$N$3:$N$48,'Ejecución Funcionamiento'!$C12)</f>
        <v>1045032153</v>
      </c>
      <c r="J12" s="41">
        <f t="shared" si="4"/>
        <v>227467847</v>
      </c>
      <c r="K12" s="21">
        <f t="shared" si="5"/>
        <v>0.82120000000000004</v>
      </c>
      <c r="L12" s="63">
        <f>+SUMIFS('SIIF-Ejecución'!$Y$3:$Y$48,'SIIF-Ejecución'!$C$3:$C$48,'Ejecución Funcionamiento'!$A12,'SIIF-Ejecución'!$N$3:$N$48,'Ejecución Funcionamiento'!$C12)</f>
        <v>1045032153</v>
      </c>
      <c r="M12" s="41">
        <f t="shared" si="8"/>
        <v>0</v>
      </c>
      <c r="N12" s="21">
        <f t="shared" si="6"/>
        <v>0.82120000000000004</v>
      </c>
      <c r="O12" s="63">
        <f>+SUMIFS('SIIF-Ejecución'!$AA$3:$AA$48,'SIIF-Ejecución'!$C$3:$C$48,'Ejecución Funcionamiento'!$A12,'SIIF-Ejecución'!$N$3:$N$48,'Ejecución Funcionamiento'!$C12)</f>
        <v>1045032153</v>
      </c>
      <c r="P12" s="21">
        <f t="shared" si="7"/>
        <v>0.82120000000000004</v>
      </c>
    </row>
    <row r="13" spans="1:16" s="64" customFormat="1" ht="24" x14ac:dyDescent="0.25">
      <c r="A13" s="61" t="s">
        <v>50</v>
      </c>
      <c r="B13" s="62" t="s">
        <v>52</v>
      </c>
      <c r="C13" s="61" t="s">
        <v>37</v>
      </c>
      <c r="D13" s="63">
        <f>+SUMIFS('SIIF-Ejecución'!$T$3:$T$48,'SIIF-Ejecución'!$C$3:$C$48,'Ejecución Funcionamiento'!$A13,'SIIF-Ejecución'!$N$3:$N$48,'Ejecución Funcionamiento'!$C13)</f>
        <v>60400000</v>
      </c>
      <c r="E13" s="63">
        <f>+SUMIFS('SIIF-Ejecución'!$U$3:$U$48,'SIIF-Ejecución'!$C$3:$C$48,'Ejecución Funcionamiento'!$A13,'SIIF-Ejecución'!$N$3:$N$48,'Ejecución Funcionamiento'!$C13)</f>
        <v>0</v>
      </c>
      <c r="F13" s="63">
        <f>+SUMIFS('SIIF-Ejecución'!$V$3:$V$48,'SIIF-Ejecución'!$C$3:$C$48,'Ejecución Funcionamiento'!$A13,'SIIF-Ejecución'!$N$3:$N$48,'Ejecución Funcionamiento'!$C13)</f>
        <v>60400000</v>
      </c>
      <c r="G13" s="21">
        <f t="shared" si="2"/>
        <v>1</v>
      </c>
      <c r="H13" s="41">
        <f t="shared" si="3"/>
        <v>0</v>
      </c>
      <c r="I13" s="63">
        <f>+SUMIFS('SIIF-Ejecución'!$X$3:$X$48,'SIIF-Ejecución'!$C$3:$C$48,'Ejecución Funcionamiento'!$A13,'SIIF-Ejecución'!$N$3:$N$48,'Ejecución Funcionamiento'!$C13)</f>
        <v>56486850</v>
      </c>
      <c r="J13" s="41">
        <f t="shared" si="4"/>
        <v>3913150</v>
      </c>
      <c r="K13" s="21">
        <f t="shared" si="5"/>
        <v>0.93520000000000003</v>
      </c>
      <c r="L13" s="63">
        <f>+SUMIFS('SIIF-Ejecución'!$Y$3:$Y$48,'SIIF-Ejecución'!$C$3:$C$48,'Ejecución Funcionamiento'!$A13,'SIIF-Ejecución'!$N$3:$N$48,'Ejecución Funcionamiento'!$C13)</f>
        <v>43038234</v>
      </c>
      <c r="M13" s="41">
        <f t="shared" si="8"/>
        <v>13448616</v>
      </c>
      <c r="N13" s="21">
        <f t="shared" si="6"/>
        <v>0.71260000000000001</v>
      </c>
      <c r="O13" s="63">
        <f>+SUMIFS('SIIF-Ejecución'!$AA$3:$AA$48,'SIIF-Ejecución'!$C$3:$C$48,'Ejecución Funcionamiento'!$A13,'SIIF-Ejecución'!$N$3:$N$48,'Ejecución Funcionamiento'!$C13)</f>
        <v>43038234</v>
      </c>
      <c r="P13" s="21">
        <f t="shared" si="7"/>
        <v>0.71260000000000001</v>
      </c>
    </row>
    <row r="14" spans="1:16" s="64" customFormat="1" ht="24" x14ac:dyDescent="0.25">
      <c r="A14" s="61" t="s">
        <v>53</v>
      </c>
      <c r="B14" s="62" t="s">
        <v>55</v>
      </c>
      <c r="C14" s="61" t="s">
        <v>37</v>
      </c>
      <c r="D14" s="63">
        <f>+SUMIFS('SIIF-Ejecución'!$T$3:$T$48,'SIIF-Ejecución'!$C$3:$C$48,'Ejecución Funcionamiento'!$A14,'SIIF-Ejecución'!$N$3:$N$48,'Ejecución Funcionamiento'!$C14)</f>
        <v>914000000</v>
      </c>
      <c r="E14" s="63">
        <f>+SUMIFS('SIIF-Ejecución'!$U$3:$U$48,'SIIF-Ejecución'!$C$3:$C$48,'Ejecución Funcionamiento'!$A14,'SIIF-Ejecución'!$N$3:$N$48,'Ejecución Funcionamiento'!$C14)</f>
        <v>0</v>
      </c>
      <c r="F14" s="63">
        <f>+SUMIFS('SIIF-Ejecución'!$V$3:$V$48,'SIIF-Ejecución'!$C$3:$C$48,'Ejecución Funcionamiento'!$A14,'SIIF-Ejecución'!$N$3:$N$48,'Ejecución Funcionamiento'!$C14)</f>
        <v>914000000</v>
      </c>
      <c r="G14" s="21">
        <f t="shared" si="2"/>
        <v>1</v>
      </c>
      <c r="H14" s="41">
        <f t="shared" si="3"/>
        <v>0</v>
      </c>
      <c r="I14" s="63">
        <f>+SUMIFS('SIIF-Ejecución'!$X$3:$X$48,'SIIF-Ejecución'!$C$3:$C$48,'Ejecución Funcionamiento'!$A14,'SIIF-Ejecución'!$N$3:$N$48,'Ejecución Funcionamiento'!$C14)</f>
        <v>540611000</v>
      </c>
      <c r="J14" s="41">
        <f t="shared" si="4"/>
        <v>373389000</v>
      </c>
      <c r="K14" s="21">
        <f t="shared" si="5"/>
        <v>0.59150000000000003</v>
      </c>
      <c r="L14" s="63">
        <f>+SUMIFS('SIIF-Ejecución'!$Y$3:$Y$48,'SIIF-Ejecución'!$C$3:$C$48,'Ejecución Funcionamiento'!$A14,'SIIF-Ejecución'!$N$3:$N$48,'Ejecución Funcionamiento'!$C14)</f>
        <v>325279000</v>
      </c>
      <c r="M14" s="41">
        <f t="shared" si="8"/>
        <v>215332000</v>
      </c>
      <c r="N14" s="21">
        <f t="shared" si="6"/>
        <v>0.35589999999999999</v>
      </c>
      <c r="O14" s="63">
        <f>+SUMIFS('SIIF-Ejecución'!$AA$3:$AA$48,'SIIF-Ejecución'!$C$3:$C$48,'Ejecución Funcionamiento'!$A14,'SIIF-Ejecución'!$N$3:$N$48,'Ejecución Funcionamiento'!$C14)</f>
        <v>325279000</v>
      </c>
      <c r="P14" s="21">
        <f t="shared" si="7"/>
        <v>0.35589999999999999</v>
      </c>
    </row>
    <row r="15" spans="1:16" s="64" customFormat="1" ht="36" x14ac:dyDescent="0.25">
      <c r="A15" s="61" t="s">
        <v>56</v>
      </c>
      <c r="B15" s="62" t="s">
        <v>102</v>
      </c>
      <c r="C15" s="61" t="s">
        <v>37</v>
      </c>
      <c r="D15" s="63">
        <f>+SUMIFS('SIIF-Ejecución'!$T$3:$T$48,'SIIF-Ejecución'!$C$3:$C$48,'Ejecución Funcionamiento'!$A15,'SIIF-Ejecución'!$N$3:$N$48,'Ejecución Funcionamiento'!$C15)</f>
        <v>181500000</v>
      </c>
      <c r="E15" s="63">
        <f>+SUMIFS('SIIF-Ejecución'!$U$3:$U$48,'SIIF-Ejecución'!$C$3:$C$48,'Ejecución Funcionamiento'!$A15,'SIIF-Ejecución'!$N$3:$N$48,'Ejecución Funcionamiento'!$C15)</f>
        <v>0</v>
      </c>
      <c r="F15" s="63">
        <f>+SUMIFS('SIIF-Ejecución'!$V$3:$V$48,'SIIF-Ejecución'!$C$3:$C$48,'Ejecución Funcionamiento'!$A15,'SIIF-Ejecución'!$N$3:$N$48,'Ejecución Funcionamiento'!$C15)</f>
        <v>181500000</v>
      </c>
      <c r="G15" s="21">
        <f t="shared" si="2"/>
        <v>1</v>
      </c>
      <c r="H15" s="41">
        <f t="shared" si="3"/>
        <v>0</v>
      </c>
      <c r="I15" s="63">
        <f>+SUMIFS('SIIF-Ejecución'!$X$3:$X$48,'SIIF-Ejecución'!$C$3:$C$48,'Ejecución Funcionamiento'!$A15,'SIIF-Ejecución'!$N$3:$N$48,'Ejecución Funcionamiento'!$C15)</f>
        <v>71198878</v>
      </c>
      <c r="J15" s="41">
        <f t="shared" si="4"/>
        <v>110301122</v>
      </c>
      <c r="K15" s="21">
        <f t="shared" si="5"/>
        <v>0.39229999999999998</v>
      </c>
      <c r="L15" s="63">
        <f>+SUMIFS('SIIF-Ejecución'!$Y$3:$Y$48,'SIIF-Ejecución'!$C$3:$C$48,'Ejecución Funcionamiento'!$A15,'SIIF-Ejecución'!$N$3:$N$48,'Ejecución Funcionamiento'!$C15)</f>
        <v>70975910</v>
      </c>
      <c r="M15" s="41">
        <f t="shared" si="8"/>
        <v>222968</v>
      </c>
      <c r="N15" s="21">
        <f t="shared" si="6"/>
        <v>0.3911</v>
      </c>
      <c r="O15" s="63">
        <f>+SUMIFS('SIIF-Ejecución'!$AA$3:$AA$48,'SIIF-Ejecución'!$C$3:$C$48,'Ejecución Funcionamiento'!$A15,'SIIF-Ejecución'!$N$3:$N$48,'Ejecución Funcionamiento'!$C15)</f>
        <v>70975910</v>
      </c>
      <c r="P15" s="21">
        <f t="shared" si="7"/>
        <v>0.3911</v>
      </c>
    </row>
    <row r="16" spans="1:16" s="64" customFormat="1" ht="12" x14ac:dyDescent="0.25">
      <c r="A16" s="61" t="s">
        <v>118</v>
      </c>
      <c r="B16" s="62" t="s">
        <v>119</v>
      </c>
      <c r="C16" s="61" t="s">
        <v>37</v>
      </c>
      <c r="D16" s="63">
        <f>+SUMIFS('SIIF-Ejecución'!$T$3:$T$48,'SIIF-Ejecución'!$C$3:$C$48,'Ejecución Funcionamiento'!$A16,'SIIF-Ejecución'!$N$3:$N$48,'Ejecución Funcionamiento'!$C16)</f>
        <v>301400000</v>
      </c>
      <c r="E16" s="63">
        <f>+SUMIFS('SIIF-Ejecución'!$U$3:$U$48,'SIIF-Ejecución'!$C$3:$C$48,'Ejecución Funcionamiento'!$A16,'SIIF-Ejecución'!$N$3:$N$48,'Ejecución Funcionamiento'!$C16)</f>
        <v>0</v>
      </c>
      <c r="F16" s="63">
        <f>+SUMIFS('SIIF-Ejecución'!$V$3:$V$48,'SIIF-Ejecución'!$C$3:$C$48,'Ejecución Funcionamiento'!$A16,'SIIF-Ejecución'!$N$3:$N$48,'Ejecución Funcionamiento'!$C16)</f>
        <v>291156875</v>
      </c>
      <c r="G16" s="21">
        <f t="shared" ref="G16" si="9">IF(D16=0,0,ROUND(F16/D16,4))</f>
        <v>0.96599999999999997</v>
      </c>
      <c r="H16" s="41">
        <f t="shared" ref="H16" si="10">D16-F16</f>
        <v>10243125</v>
      </c>
      <c r="I16" s="63">
        <f>+SUMIFS('SIIF-Ejecución'!$X$3:$X$48,'SIIF-Ejecución'!$C$3:$C$48,'Ejecución Funcionamiento'!$A16,'SIIF-Ejecución'!$N$3:$N$48,'Ejecución Funcionamiento'!$C16)</f>
        <v>269436238</v>
      </c>
      <c r="J16" s="41">
        <f t="shared" ref="J16" si="11">F16-I16</f>
        <v>21720637</v>
      </c>
      <c r="K16" s="21">
        <f t="shared" ref="K16" si="12">IF(D16=0,0,ROUND(I16/D16,4))</f>
        <v>0.89390000000000003</v>
      </c>
      <c r="L16" s="63">
        <f>+SUMIFS('SIIF-Ejecución'!$Y$3:$Y$48,'SIIF-Ejecución'!$C$3:$C$48,'Ejecución Funcionamiento'!$A16,'SIIF-Ejecución'!$N$3:$N$48,'Ejecución Funcionamiento'!$C16)</f>
        <v>269436238</v>
      </c>
      <c r="M16" s="41">
        <f t="shared" ref="M16" si="13">I16-L16</f>
        <v>0</v>
      </c>
      <c r="N16" s="21">
        <f t="shared" ref="N16" si="14">IF(D16=0,0,ROUND(L16/D16,4))</f>
        <v>0.89390000000000003</v>
      </c>
      <c r="O16" s="63">
        <f>+SUMIFS('SIIF-Ejecución'!$AA$3:$AA$48,'SIIF-Ejecución'!$C$3:$C$48,'Ejecución Funcionamiento'!$A16,'SIIF-Ejecución'!$N$3:$N$48,'Ejecución Funcionamiento'!$C16)</f>
        <v>167995563</v>
      </c>
      <c r="P16" s="21">
        <f t="shared" ref="P16" si="15">IF(D16=0,0,ROUND(O16/D16,4))</f>
        <v>0.55740000000000001</v>
      </c>
    </row>
    <row r="17" spans="1:16" s="32" customFormat="1" ht="12" x14ac:dyDescent="0.25">
      <c r="A17" s="31" t="s">
        <v>59</v>
      </c>
      <c r="B17" s="37" t="s">
        <v>61</v>
      </c>
      <c r="C17" s="31" t="s">
        <v>37</v>
      </c>
      <c r="D17" s="63">
        <f>+SUMIFS('SIIF-Ejecución'!$T$3:$T$48,'SIIF-Ejecución'!$C$3:$C$48,'Ejecución Funcionamiento'!$A17,'SIIF-Ejecución'!$N$3:$N$48,'Ejecución Funcionamiento'!$C17)</f>
        <v>159000000</v>
      </c>
      <c r="E17" s="40">
        <f>+SUMIFS('SIIF-Ejecución'!$U$3:$U$48,'SIIF-Ejecución'!$C$3:$C$48,'Ejecución Funcionamiento'!$A17,'SIIF-Ejecución'!$N$3:$N$48,'Ejecución Funcionamiento'!$C17)</f>
        <v>0</v>
      </c>
      <c r="F17" s="40">
        <f>+SUMIFS('SIIF-Ejecución'!$V$3:$V$48,'SIIF-Ejecución'!$C$3:$C$48,'Ejecución Funcionamiento'!$A17,'SIIF-Ejecución'!$N$3:$N$48,'Ejecución Funcionamiento'!$C17)</f>
        <v>157235000</v>
      </c>
      <c r="G17" s="21">
        <f t="shared" si="2"/>
        <v>0.9889</v>
      </c>
      <c r="H17" s="41">
        <f t="shared" si="3"/>
        <v>1765000</v>
      </c>
      <c r="I17" s="40">
        <f>+SUMIFS('SIIF-Ejecución'!$X$3:$X$48,'SIIF-Ejecución'!$C$3:$C$48,'Ejecución Funcionamiento'!$A17,'SIIF-Ejecución'!$N$3:$N$48,'Ejecución Funcionamiento'!$C17)</f>
        <v>153845600</v>
      </c>
      <c r="J17" s="41">
        <f t="shared" si="4"/>
        <v>3389400</v>
      </c>
      <c r="K17" s="21">
        <f t="shared" si="5"/>
        <v>0.96760000000000002</v>
      </c>
      <c r="L17" s="40">
        <f>+SUMIFS('SIIF-Ejecución'!$Y$3:$Y$48,'SIIF-Ejecución'!$C$3:$C$48,'Ejecución Funcionamiento'!$A17,'SIIF-Ejecución'!$N$3:$N$48,'Ejecución Funcionamiento'!$C17)</f>
        <v>153497600</v>
      </c>
      <c r="M17" s="41">
        <f t="shared" si="8"/>
        <v>348000</v>
      </c>
      <c r="N17" s="21">
        <f t="shared" si="6"/>
        <v>0.96540000000000004</v>
      </c>
      <c r="O17" s="40">
        <f>+SUMIFS('SIIF-Ejecución'!$AA$3:$AA$48,'SIIF-Ejecución'!$C$3:$C$48,'Ejecución Funcionamiento'!$A17,'SIIF-Ejecución'!$N$3:$N$48,'Ejecución Funcionamiento'!$C17)</f>
        <v>153497600</v>
      </c>
      <c r="P17" s="21">
        <f t="shared" si="7"/>
        <v>0.96540000000000004</v>
      </c>
    </row>
    <row r="18" spans="1:16" s="32" customFormat="1" ht="24" x14ac:dyDescent="0.25">
      <c r="A18" s="31" t="s">
        <v>62</v>
      </c>
      <c r="B18" s="37" t="s">
        <v>64</v>
      </c>
      <c r="C18" s="31" t="s">
        <v>58</v>
      </c>
      <c r="D18" s="40">
        <f>+SUMIFS('SIIF-Ejecución'!$T$3:$T$48,'SIIF-Ejecución'!$C$3:$C$48,'Ejecución Funcionamiento'!$A18,'SIIF-Ejecución'!$N$3:$N$48,'Ejecución Funcionamiento'!$C18)</f>
        <v>4359000000</v>
      </c>
      <c r="E18" s="40">
        <f>+SUMIFS('SIIF-Ejecución'!$U$3:$U$48,'SIIF-Ejecución'!$C$3:$C$48,'Ejecución Funcionamiento'!$A18,'SIIF-Ejecución'!$N$3:$N$48,'Ejecución Funcionamiento'!$C18)</f>
        <v>0</v>
      </c>
      <c r="F18" s="40">
        <f>+SUMIFS('SIIF-Ejecución'!$V$3:$V$48,'SIIF-Ejecución'!$C$3:$C$48,'Ejecución Funcionamiento'!$A18,'SIIF-Ejecución'!$N$3:$N$48,'Ejecución Funcionamiento'!$C18)</f>
        <v>0</v>
      </c>
      <c r="G18" s="21">
        <f t="shared" si="2"/>
        <v>0</v>
      </c>
      <c r="H18" s="41">
        <f t="shared" si="3"/>
        <v>4359000000</v>
      </c>
      <c r="I18" s="40">
        <f>+SUMIFS('SIIF-Ejecución'!$X$3:$X$48,'SIIF-Ejecución'!$C$3:$C$48,'Ejecución Funcionamiento'!$A18,'SIIF-Ejecución'!$N$3:$N$48,'Ejecución Funcionamiento'!$C18)</f>
        <v>0</v>
      </c>
      <c r="J18" s="41">
        <f t="shared" si="4"/>
        <v>0</v>
      </c>
      <c r="K18" s="21">
        <f t="shared" si="5"/>
        <v>0</v>
      </c>
      <c r="L18" s="40">
        <f>+SUMIFS('SIIF-Ejecución'!$Y$3:$Y$48,'SIIF-Ejecución'!$C$3:$C$48,'Ejecución Funcionamiento'!$A18,'SIIF-Ejecución'!$N$3:$N$48,'Ejecución Funcionamiento'!$C18)</f>
        <v>0</v>
      </c>
      <c r="M18" s="41">
        <f t="shared" si="8"/>
        <v>0</v>
      </c>
      <c r="N18" s="21">
        <f t="shared" si="6"/>
        <v>0</v>
      </c>
      <c r="O18" s="40">
        <f>+SUMIFS('SIIF-Ejecución'!$AA$3:$AA$48,'SIIF-Ejecución'!$C$3:$C$48,'Ejecución Funcionamiento'!$A18,'SIIF-Ejecución'!$N$3:$N$48,'Ejecución Funcionamiento'!$C18)</f>
        <v>0</v>
      </c>
      <c r="P18" s="21">
        <f t="shared" si="7"/>
        <v>0</v>
      </c>
    </row>
    <row r="19" spans="1:16" s="19" customFormat="1" ht="21.75" customHeight="1" x14ac:dyDescent="0.25">
      <c r="A19" s="128" t="s">
        <v>106</v>
      </c>
      <c r="B19" s="130"/>
      <c r="C19" s="130"/>
      <c r="D19" s="39">
        <f>SUM(D7:D18)</f>
        <v>128808300000</v>
      </c>
      <c r="E19" s="39">
        <f>SUM(E7:E18)</f>
        <v>8199177636</v>
      </c>
      <c r="F19" s="39">
        <f>SUM(F7:F18)</f>
        <v>114518842592.60001</v>
      </c>
      <c r="G19" s="26">
        <f>IF(D19=0,0,ROUND(F19/D19,4))</f>
        <v>0.8891</v>
      </c>
      <c r="H19" s="25">
        <f>SUM(H7:H18)</f>
        <v>6090279771.4000015</v>
      </c>
      <c r="I19" s="25">
        <f>SUM(I7:I18)</f>
        <v>87148665412.269989</v>
      </c>
      <c r="J19" s="25">
        <f>SUM(J7:J18)</f>
        <v>27370177180.329994</v>
      </c>
      <c r="K19" s="26">
        <f>IF(D19=0,0,ROUND(I19/D19,4))</f>
        <v>0.67659999999999998</v>
      </c>
      <c r="L19" s="25">
        <f>SUM(L7:L18)</f>
        <v>76599613881.049988</v>
      </c>
      <c r="M19" s="25">
        <f>SUM(M7:M18)</f>
        <v>10549051531.220005</v>
      </c>
      <c r="N19" s="26">
        <f>IF(D19=0,0,ROUND(L19/D19,4))</f>
        <v>0.59470000000000001</v>
      </c>
      <c r="O19" s="25">
        <f>SUM(O7:O18)</f>
        <v>75239477927.569992</v>
      </c>
      <c r="P19" s="26">
        <f>IF(D19=0,0,ROUND(O19/D19,4))</f>
        <v>0.58409999999999995</v>
      </c>
    </row>
    <row r="20" spans="1:16" s="2" customFormat="1" x14ac:dyDescent="0.25">
      <c r="B20" s="3" t="s">
        <v>100</v>
      </c>
      <c r="D20" s="42" t="str">
        <f>IF(D$19='Ejecución Tipo de Gasto'!C11,"",'Ejecución Tipo de Gasto'!C11-D$19)</f>
        <v/>
      </c>
      <c r="E20" s="42" t="str">
        <f>IF(E$19='Ejecución Tipo de Gasto'!D11,"",'Ejecución Tipo de Gasto'!D11-E$19)</f>
        <v/>
      </c>
      <c r="F20" s="42" t="str">
        <f>IF(F$19='Ejecución Tipo de Gasto'!E11,"",'Ejecución Tipo de Gasto'!E11-F$19)</f>
        <v/>
      </c>
      <c r="G20" s="30"/>
      <c r="H20" s="45">
        <f>IF(H$19='Ejecución Tipo de Gasto'!G11,"",'Ejecución Tipo de Gasto'!G11-H$19)</f>
        <v>-7.62939453125E-6</v>
      </c>
      <c r="I20" s="42" t="str">
        <f>IF(I$19='Ejecución Tipo de Gasto'!H11,"",'Ejecución Tipo de Gasto'!H11-I$19)</f>
        <v/>
      </c>
      <c r="J20" s="42" t="str">
        <f>IF(J$19='Ejecución Tipo de Gasto'!I11,"",'Ejecución Tipo de Gasto'!I11-J$19)</f>
        <v/>
      </c>
      <c r="K20" s="30"/>
      <c r="L20" s="42" t="str">
        <f>IF(L$19='Ejecución Tipo de Gasto'!K11,"",'Ejecución Tipo de Gasto'!K11-L$19)</f>
        <v/>
      </c>
      <c r="M20" s="42"/>
      <c r="N20" s="30"/>
      <c r="O20" s="42" t="str">
        <f>IF(O$19='Ejecución Tipo de Gasto'!N11,"",'Ejecución Tipo de Gasto'!N11-O$19)</f>
        <v/>
      </c>
    </row>
    <row r="23" spans="1:16" x14ac:dyDescent="0.25">
      <c r="D23" s="44"/>
    </row>
  </sheetData>
  <mergeCells count="1">
    <mergeCell ref="A19:C19"/>
  </mergeCells>
  <conditionalFormatting sqref="D20:F20 L20:M20 O20 H20:J20">
    <cfRule type="expression" dxfId="7" priority="3" stopIfTrue="1">
      <formula>D20&lt;&gt;""</formula>
    </cfRule>
    <cfRule type="expression" dxfId="6" priority="4" stopIfTrue="1">
      <formula>D20=""</formula>
    </cfRule>
  </conditionalFormatting>
  <dataValidations count="7">
    <dataValidation allowBlank="1" showInputMessage="1" showErrorMessage="1" prompt="Columna AC -  AD del Reporte SIIF &quot;Compromisos&quot;" sqref="L6"/>
    <dataValidation allowBlank="1" showInputMessage="1" showErrorMessage="1" prompt="Columna AC del Reporte SIIF &quot;Compromisos&quot;" sqref="I6:J6"/>
    <dataValidation allowBlank="1" showInputMessage="1" showErrorMessage="1" prompt="Columna AG del Reporte SIIF denominado &quot;Situación de apropiaciones&quot;" sqref="F6"/>
    <dataValidation allowBlank="1" showInputMessage="1" showErrorMessage="1" prompt="Columna Y del Reporte SIIF denominado &quot;Situación de apropiaciones&quot;" sqref="D6:E6"/>
    <dataValidation allowBlank="1" showInputMessage="1" showErrorMessage="1" prompt="Columna Q del Reporte SIIF denominado &quot;Situación de apropiaciones&quot;" sqref="C6"/>
    <dataValidation allowBlank="1" showInputMessage="1" showErrorMessage="1" prompt="Columna N del Reporte SIIF denominado &quot;Situación de apropiaciones&quot;" sqref="B6"/>
    <dataValidation allowBlank="1" showInputMessage="1" showErrorMessage="1" prompt="Columna M del Reporte SIIF denominado &quot;Situación de apropiaciones&quot;" sqref="A6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E1" workbookViewId="0">
      <pane ySplit="6" topLeftCell="A19" activePane="bottomLeft" state="frozen"/>
      <selection pane="bottomLeft" activeCell="F29" sqref="F29"/>
    </sheetView>
  </sheetViews>
  <sheetFormatPr baseColWidth="10" defaultRowHeight="15" x14ac:dyDescent="0.25"/>
  <cols>
    <col min="1" max="1" width="18.28515625" style="30" customWidth="1"/>
    <col min="2" max="2" width="58.5703125" style="38" customWidth="1"/>
    <col min="3" max="3" width="6.7109375" style="30" bestFit="1" customWidth="1"/>
    <col min="4" max="4" width="18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9" width="21.85546875" style="30" customWidth="1"/>
    <col min="10" max="10" width="14.85546875" style="30" customWidth="1"/>
    <col min="11" max="11" width="11.42578125" style="30"/>
    <col min="12" max="12" width="16" style="30" customWidth="1"/>
    <col min="13" max="13" width="20.5703125" style="30" customWidth="1"/>
    <col min="14" max="14" width="11.85546875" style="30" customWidth="1"/>
    <col min="15" max="15" width="16.42578125" style="30" customWidth="1"/>
    <col min="16" max="16" width="7.7109375" style="30" bestFit="1" customWidth="1"/>
    <col min="17" max="17" width="11.42578125" style="30"/>
    <col min="18" max="18" width="16" style="60" customWidth="1"/>
    <col min="19" max="19" width="18.28515625" style="30" customWidth="1"/>
    <col min="20" max="16384" width="11.42578125" style="30"/>
  </cols>
  <sheetData>
    <row r="1" spans="1:19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  <c r="R1" s="53"/>
    </row>
    <row r="2" spans="1:19" s="12" customFormat="1" ht="21" x14ac:dyDescent="0.25">
      <c r="A2" s="28" t="s">
        <v>104</v>
      </c>
      <c r="B2" s="33"/>
      <c r="C2" s="9"/>
      <c r="R2" s="53"/>
    </row>
    <row r="3" spans="1:19" s="13" customFormat="1" ht="18.75" x14ac:dyDescent="0.25">
      <c r="A3" s="1" t="str">
        <f>+'Ejecución Tipo de Gasto'!A3</f>
        <v>31 DE OCTUBRE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  <c r="R3" s="54"/>
    </row>
    <row r="5" spans="1:19" s="13" customFormat="1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  <c r="R5" s="54"/>
    </row>
    <row r="6" spans="1:19" s="43" customFormat="1" ht="24" x14ac:dyDescent="0.25">
      <c r="A6" s="17" t="s">
        <v>7</v>
      </c>
      <c r="B6" s="18" t="s">
        <v>105</v>
      </c>
      <c r="C6" s="18" t="s">
        <v>18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  <c r="R6" s="55"/>
    </row>
    <row r="7" spans="1:19" s="12" customFormat="1" ht="23.25" customHeight="1" x14ac:dyDescent="0.25">
      <c r="A7" s="31" t="s">
        <v>151</v>
      </c>
      <c r="B7" s="37" t="s">
        <v>153</v>
      </c>
      <c r="C7" s="31" t="s">
        <v>37</v>
      </c>
      <c r="D7" s="40">
        <f>+SUMIFS('SIIF-Ejecución'!$T$3:$T$48,'SIIF-Ejecución'!$C$3:$C$48,'Ejecución Inversión'!$A7,'SIIF-Ejecución'!$N$3:$N$48,'Ejecución Inversión'!$C7)</f>
        <v>742390906700</v>
      </c>
      <c r="E7" s="40">
        <f>+SUMIFS('SIIF-Ejecución'!$U$3:$U$48,'SIIF-Ejecución'!$C$3:$C$48,'Ejecución Inversión'!$A7,'SIIF-Ejecución'!$N$3:$N$48,'Ejecución Inversión'!$C7)</f>
        <v>51863374242</v>
      </c>
      <c r="F7" s="40">
        <f>+SUMIFS('SIIF-Ejecución'!$V$3:$V$48,'SIIF-Ejecución'!$C$3:$C$48,'Ejecución Inversión'!$A7,'SIIF-Ejecución'!$N$3:$N$48,'Ejecución Inversión'!$C7)</f>
        <v>585440956389</v>
      </c>
      <c r="G7" s="21">
        <f t="shared" ref="G7:G19" si="2">IF(D7=0,0,ROUND(F7/D7,4))</f>
        <v>0.78859999999999997</v>
      </c>
      <c r="H7" s="41">
        <f>+D7-F7-E7</f>
        <v>105086576069</v>
      </c>
      <c r="I7" s="40">
        <f>+SUMIFS('SIIF-Ejecución'!$X$3:$X$48,'SIIF-Ejecución'!$C$3:$C$48,'Ejecución Inversión'!$A7,'SIIF-Ejecución'!$N$3:$N$48,'Ejecución Inversión'!$C7)</f>
        <v>585440956389</v>
      </c>
      <c r="J7" s="41">
        <f t="shared" ref="J7:J19" si="3">F7-I7</f>
        <v>0</v>
      </c>
      <c r="K7" s="21">
        <f t="shared" ref="K7:K19" si="4">IF(D7=0,0,ROUND(I7/D7,4))</f>
        <v>0.78859999999999997</v>
      </c>
      <c r="L7" s="40">
        <f>+SUMIFS('SIIF-Ejecución'!$Y$3:$Y$48,'SIIF-Ejecución'!$C$3:$C$48,'Ejecución Inversión'!$A7,'SIIF-Ejecución'!$N$3:$N$48,'Ejecución Inversión'!$C7)</f>
        <v>188797954332.73001</v>
      </c>
      <c r="M7" s="41">
        <f t="shared" ref="M7:M19" si="5">I7-L7</f>
        <v>396643002056.27002</v>
      </c>
      <c r="N7" s="21">
        <f t="shared" ref="N7:N19" si="6">IF(D7=0,0,ROUND(L7/D7,4))</f>
        <v>0.25430000000000003</v>
      </c>
      <c r="O7" s="40">
        <f>+SUMIFS('SIIF-Ejecución'!$AA$3:$AA$48,'SIIF-Ejecución'!$C$3:$C$48,'Ejecución Inversión'!$A7,'SIIF-Ejecución'!$N$3:$N$48,'Ejecución Inversión'!$C7)</f>
        <v>188797954332.73001</v>
      </c>
      <c r="P7" s="21">
        <f t="shared" ref="P7:P19" si="7">IF(D7=0,0,ROUND(O7/D7,4))</f>
        <v>0.25430000000000003</v>
      </c>
      <c r="R7" s="56"/>
    </row>
    <row r="8" spans="1:19" s="12" customFormat="1" ht="23.25" customHeight="1" x14ac:dyDescent="0.25">
      <c r="A8" s="31" t="s">
        <v>154</v>
      </c>
      <c r="B8" s="37" t="s">
        <v>153</v>
      </c>
      <c r="C8" s="31" t="s">
        <v>155</v>
      </c>
      <c r="D8" s="40">
        <f>+SUMIFS('SIIF-Ejecución'!$T$3:$T$48,'SIIF-Ejecución'!$C$3:$C$48,'Ejecución Inversión'!$A8,'SIIF-Ejecución'!$N$3:$N$48,'Ejecución Inversión'!$C8)</f>
        <v>8000000000</v>
      </c>
      <c r="E8" s="40">
        <f>+SUMIFS('SIIF-Ejecución'!$U$3:$U$48,'SIIF-Ejecución'!$C$3:$C$48,'Ejecución Inversión'!$A8,'SIIF-Ejecución'!$N$3:$N$48,'Ejecución Inversión'!$C8)</f>
        <v>8000000000</v>
      </c>
      <c r="F8" s="40">
        <f>+SUMIFS('SIIF-Ejecución'!$V$3:$V$48,'SIIF-Ejecución'!$C$3:$C$48,'Ejecución Inversión'!$A8,'SIIF-Ejecución'!$N$3:$N$48,'Ejecución Inversión'!$C8)</f>
        <v>0</v>
      </c>
      <c r="G8" s="21">
        <f t="shared" si="2"/>
        <v>0</v>
      </c>
      <c r="H8" s="41">
        <f t="shared" ref="H8:H24" si="8">+D8-F8-E8</f>
        <v>0</v>
      </c>
      <c r="I8" s="40">
        <f>+SUMIFS('SIIF-Ejecución'!$X$3:$X$48,'SIIF-Ejecución'!$C$3:$C$48,'Ejecución Inversión'!$A8,'SIIF-Ejecución'!$N$3:$N$48,'Ejecución Inversión'!$C8)</f>
        <v>0</v>
      </c>
      <c r="J8" s="41">
        <f t="shared" si="3"/>
        <v>0</v>
      </c>
      <c r="K8" s="21">
        <f t="shared" si="4"/>
        <v>0</v>
      </c>
      <c r="L8" s="40">
        <f>+SUMIFS('SIIF-Ejecución'!$Y$3:$Y$48,'SIIF-Ejecución'!$C$3:$C$48,'Ejecución Inversión'!$A8,'SIIF-Ejecución'!$N$3:$N$48,'Ejecución Inversión'!$C8)</f>
        <v>0</v>
      </c>
      <c r="M8" s="41">
        <f t="shared" si="5"/>
        <v>0</v>
      </c>
      <c r="N8" s="21">
        <f t="shared" si="6"/>
        <v>0</v>
      </c>
      <c r="O8" s="40">
        <f>+SUMIFS('SIIF-Ejecución'!$AA$3:$AA$48,'SIIF-Ejecución'!$C$3:$C$48,'Ejecución Inversión'!$A8,'SIIF-Ejecución'!$N$3:$N$48,'Ejecución Inversión'!$C8)</f>
        <v>0</v>
      </c>
      <c r="P8" s="21">
        <f t="shared" si="7"/>
        <v>0</v>
      </c>
      <c r="R8" s="56"/>
    </row>
    <row r="9" spans="1:19" s="12" customFormat="1" ht="23.25" customHeight="1" x14ac:dyDescent="0.25">
      <c r="A9" s="31" t="s">
        <v>154</v>
      </c>
      <c r="B9" s="37" t="s">
        <v>153</v>
      </c>
      <c r="C9" s="31" t="s">
        <v>68</v>
      </c>
      <c r="D9" s="40">
        <f>+SUMIFS('SIIF-Ejecución'!$T$3:$T$48,'SIIF-Ejecución'!$C$3:$C$48,'Ejecución Inversión'!$A9,'SIIF-Ejecución'!$N$3:$N$48,'Ejecución Inversión'!$C9)</f>
        <v>6028209000</v>
      </c>
      <c r="E9" s="40">
        <f>+SUMIFS('SIIF-Ejecución'!$U$3:$U$48,'SIIF-Ejecución'!$C$3:$C$48,'Ejecución Inversión'!$A9,'SIIF-Ejecución'!$N$3:$N$48,'Ejecución Inversión'!$C9)</f>
        <v>0</v>
      </c>
      <c r="F9" s="40">
        <f>+SUMIFS('SIIF-Ejecución'!$V$3:$V$48,'SIIF-Ejecución'!$C$3:$C$48,'Ejecución Inversión'!$A9,'SIIF-Ejecución'!$N$3:$N$48,'Ejecución Inversión'!$C9)</f>
        <v>3931528208</v>
      </c>
      <c r="G9" s="21">
        <f t="shared" si="2"/>
        <v>0.6522</v>
      </c>
      <c r="H9" s="41">
        <f t="shared" si="8"/>
        <v>2096680792</v>
      </c>
      <c r="I9" s="40">
        <f>+SUMIFS('SIIF-Ejecución'!$X$3:$X$48,'SIIF-Ejecución'!$C$3:$C$48,'Ejecución Inversión'!$A9,'SIIF-Ejecución'!$N$3:$N$48,'Ejecución Inversión'!$C9)</f>
        <v>3931528208</v>
      </c>
      <c r="J9" s="41">
        <f t="shared" si="3"/>
        <v>0</v>
      </c>
      <c r="K9" s="21">
        <f t="shared" si="4"/>
        <v>0.6522</v>
      </c>
      <c r="L9" s="40">
        <f>+SUMIFS('SIIF-Ejecución'!$Y$3:$Y$48,'SIIF-Ejecución'!$C$3:$C$48,'Ejecución Inversión'!$A9,'SIIF-Ejecución'!$N$3:$N$48,'Ejecución Inversión'!$C9)</f>
        <v>0</v>
      </c>
      <c r="M9" s="41">
        <f t="shared" si="5"/>
        <v>3931528208</v>
      </c>
      <c r="N9" s="21">
        <f t="shared" si="6"/>
        <v>0</v>
      </c>
      <c r="O9" s="40">
        <f>+SUMIFS('SIIF-Ejecución'!$AA$3:$AA$48,'SIIF-Ejecución'!$C$3:$C$48,'Ejecución Inversión'!$A9,'SIIF-Ejecución'!$N$3:$N$48,'Ejecución Inversión'!$C9)</f>
        <v>0</v>
      </c>
      <c r="P9" s="21">
        <f t="shared" si="7"/>
        <v>0</v>
      </c>
      <c r="R9" s="56"/>
    </row>
    <row r="10" spans="1:19" s="12" customFormat="1" ht="23.25" customHeight="1" x14ac:dyDescent="0.25">
      <c r="A10" s="31" t="s">
        <v>156</v>
      </c>
      <c r="B10" s="37" t="s">
        <v>158</v>
      </c>
      <c r="C10" s="31" t="s">
        <v>68</v>
      </c>
      <c r="D10" s="40">
        <f>+SUMIFS('SIIF-Ejecución'!$T$3:$T$48,'SIIF-Ejecución'!$C$3:$C$48,'Ejecución Inversión'!$A10,'SIIF-Ejecución'!$N$3:$N$48,'Ejecución Inversión'!$C10)</f>
        <v>20500000000</v>
      </c>
      <c r="E10" s="40">
        <f>+SUMIFS('SIIF-Ejecución'!$U$3:$U$48,'SIIF-Ejecución'!$C$3:$C$48,'Ejecución Inversión'!$A10,'SIIF-Ejecución'!$N$3:$N$48,'Ejecución Inversión'!$C10)</f>
        <v>0</v>
      </c>
      <c r="F10" s="40">
        <f>+SUMIFS('SIIF-Ejecución'!$V$3:$V$48,'SIIF-Ejecución'!$C$3:$C$48,'Ejecución Inversión'!$A10,'SIIF-Ejecución'!$N$3:$N$48,'Ejecución Inversión'!$C10)</f>
        <v>9749254825</v>
      </c>
      <c r="G10" s="21">
        <f t="shared" si="2"/>
        <v>0.47560000000000002</v>
      </c>
      <c r="H10" s="41">
        <f t="shared" si="8"/>
        <v>10750745175</v>
      </c>
      <c r="I10" s="40">
        <f>+SUMIFS('SIIF-Ejecución'!$X$3:$X$48,'SIIF-Ejecución'!$C$3:$C$48,'Ejecución Inversión'!$A10,'SIIF-Ejecución'!$N$3:$N$48,'Ejecución Inversión'!$C10)</f>
        <v>5472035314</v>
      </c>
      <c r="J10" s="41">
        <f t="shared" si="3"/>
        <v>4277219511</v>
      </c>
      <c r="K10" s="21">
        <f t="shared" si="4"/>
        <v>0.26690000000000003</v>
      </c>
      <c r="L10" s="40">
        <f>+SUMIFS('SIIF-Ejecución'!$Y$3:$Y$48,'SIIF-Ejecución'!$C$3:$C$48,'Ejecución Inversión'!$A10,'SIIF-Ejecución'!$N$3:$N$48,'Ejecución Inversión'!$C10)</f>
        <v>3728598298</v>
      </c>
      <c r="M10" s="41">
        <f t="shared" si="5"/>
        <v>1743437016</v>
      </c>
      <c r="N10" s="21">
        <f t="shared" si="6"/>
        <v>0.18190000000000001</v>
      </c>
      <c r="O10" s="40">
        <f>+SUMIFS('SIIF-Ejecución'!$AA$3:$AA$48,'SIIF-Ejecución'!$C$3:$C$48,'Ejecución Inversión'!$A10,'SIIF-Ejecución'!$N$3:$N$48,'Ejecución Inversión'!$C10)</f>
        <v>3606598298</v>
      </c>
      <c r="P10" s="21">
        <f t="shared" si="7"/>
        <v>0.1759</v>
      </c>
      <c r="R10" s="56"/>
    </row>
    <row r="11" spans="1:19" s="12" customFormat="1" ht="23.25" customHeight="1" x14ac:dyDescent="0.25">
      <c r="A11" s="31" t="s">
        <v>159</v>
      </c>
      <c r="B11" s="37" t="s">
        <v>161</v>
      </c>
      <c r="C11" s="31" t="s">
        <v>68</v>
      </c>
      <c r="D11" s="40">
        <f>+SUMIFS('SIIF-Ejecución'!$T$3:$T$48,'SIIF-Ejecución'!$C$3:$C$48,'Ejecución Inversión'!$A11,'SIIF-Ejecución'!$N$3:$N$48,'Ejecución Inversión'!$C11)</f>
        <v>15666171505</v>
      </c>
      <c r="E11" s="40">
        <f>+SUMIFS('SIIF-Ejecución'!$U$3:$U$48,'SIIF-Ejecución'!$C$3:$C$48,'Ejecución Inversión'!$A11,'SIIF-Ejecución'!$N$3:$N$48,'Ejecución Inversión'!$C11)</f>
        <v>0</v>
      </c>
      <c r="F11" s="40">
        <f>+SUMIFS('SIIF-Ejecución'!$V$3:$V$48,'SIIF-Ejecución'!$C$3:$C$48,'Ejecución Inversión'!$A11,'SIIF-Ejecución'!$N$3:$N$48,'Ejecución Inversión'!$C11)</f>
        <v>15106393003</v>
      </c>
      <c r="G11" s="21">
        <f t="shared" si="2"/>
        <v>0.96430000000000005</v>
      </c>
      <c r="H11" s="41">
        <f t="shared" si="8"/>
        <v>559778502</v>
      </c>
      <c r="I11" s="40">
        <f>+SUMIFS('SIIF-Ejecución'!$X$3:$X$48,'SIIF-Ejecución'!$C$3:$C$48,'Ejecución Inversión'!$A11,'SIIF-Ejecución'!$N$3:$N$48,'Ejecución Inversión'!$C11)</f>
        <v>11028676133</v>
      </c>
      <c r="J11" s="41">
        <f t="shared" si="3"/>
        <v>4077716870</v>
      </c>
      <c r="K11" s="21">
        <f t="shared" si="4"/>
        <v>0.70399999999999996</v>
      </c>
      <c r="L11" s="40">
        <f>+SUMIFS('SIIF-Ejecución'!$Y$3:$Y$48,'SIIF-Ejecución'!$C$3:$C$48,'Ejecución Inversión'!$A11,'SIIF-Ejecución'!$N$3:$N$48,'Ejecución Inversión'!$C11)</f>
        <v>4462029803.5699997</v>
      </c>
      <c r="M11" s="41">
        <f t="shared" si="5"/>
        <v>6566646329.4300003</v>
      </c>
      <c r="N11" s="21">
        <f t="shared" si="6"/>
        <v>0.2848</v>
      </c>
      <c r="O11" s="40">
        <f>+SUMIFS('SIIF-Ejecución'!$AA$3:$AA$48,'SIIF-Ejecución'!$C$3:$C$48,'Ejecución Inversión'!$A11,'SIIF-Ejecución'!$N$3:$N$48,'Ejecución Inversión'!$C11)</f>
        <v>4416278803.5699997</v>
      </c>
      <c r="P11" s="21">
        <f t="shared" si="7"/>
        <v>0.28189999999999998</v>
      </c>
      <c r="R11" s="56"/>
    </row>
    <row r="12" spans="1:19" s="12" customFormat="1" ht="23.25" customHeight="1" x14ac:dyDescent="0.25">
      <c r="A12" s="31" t="s">
        <v>162</v>
      </c>
      <c r="B12" s="37" t="s">
        <v>161</v>
      </c>
      <c r="C12" s="31" t="s">
        <v>68</v>
      </c>
      <c r="D12" s="40">
        <f>+SUMIFS('SIIF-Ejecución'!$T$3:$T$48,'SIIF-Ejecución'!$C$3:$C$48,'Ejecución Inversión'!$A12,'SIIF-Ejecución'!$N$3:$N$48,'Ejecución Inversión'!$C12)</f>
        <v>15603530000</v>
      </c>
      <c r="E12" s="40">
        <f>+SUMIFS('SIIF-Ejecución'!$U$3:$U$48,'SIIF-Ejecución'!$C$3:$C$48,'Ejecución Inversión'!$A12,'SIIF-Ejecución'!$N$3:$N$48,'Ejecución Inversión'!$C12)</f>
        <v>0</v>
      </c>
      <c r="F12" s="40">
        <f>+SUMIFS('SIIF-Ejecución'!$V$3:$V$48,'SIIF-Ejecución'!$C$3:$C$48,'Ejecución Inversión'!$A12,'SIIF-Ejecución'!$N$3:$N$48,'Ejecución Inversión'!$C12)</f>
        <v>15166167695</v>
      </c>
      <c r="G12" s="21">
        <f t="shared" si="2"/>
        <v>0.97199999999999998</v>
      </c>
      <c r="H12" s="41">
        <f t="shared" si="8"/>
        <v>437362305</v>
      </c>
      <c r="I12" s="40">
        <f>+SUMIFS('SIIF-Ejecución'!$X$3:$X$48,'SIIF-Ejecución'!$C$3:$C$48,'Ejecución Inversión'!$A12,'SIIF-Ejecución'!$N$3:$N$48,'Ejecución Inversión'!$C12)</f>
        <v>8031135178</v>
      </c>
      <c r="J12" s="41">
        <f t="shared" si="3"/>
        <v>7135032517</v>
      </c>
      <c r="K12" s="21">
        <f t="shared" si="4"/>
        <v>0.51470000000000005</v>
      </c>
      <c r="L12" s="40">
        <f>+SUMIFS('SIIF-Ejecución'!$Y$3:$Y$48,'SIIF-Ejecución'!$C$3:$C$48,'Ejecución Inversión'!$A12,'SIIF-Ejecución'!$N$3:$N$48,'Ejecución Inversión'!$C12)</f>
        <v>5167177259.8100004</v>
      </c>
      <c r="M12" s="41">
        <f t="shared" si="5"/>
        <v>2863957918.1899996</v>
      </c>
      <c r="N12" s="21">
        <f t="shared" si="6"/>
        <v>0.33119999999999999</v>
      </c>
      <c r="O12" s="40">
        <f>+SUMIFS('SIIF-Ejecución'!$AA$3:$AA$48,'SIIF-Ejecución'!$C$3:$C$48,'Ejecución Inversión'!$A12,'SIIF-Ejecución'!$N$3:$N$48,'Ejecución Inversión'!$C12)</f>
        <v>4937864191.8100004</v>
      </c>
      <c r="P12" s="21">
        <f t="shared" si="7"/>
        <v>0.3165</v>
      </c>
      <c r="R12" s="56"/>
    </row>
    <row r="13" spans="1:19" s="12" customFormat="1" ht="23.25" customHeight="1" x14ac:dyDescent="0.25">
      <c r="A13" s="31" t="s">
        <v>163</v>
      </c>
      <c r="B13" s="37" t="s">
        <v>165</v>
      </c>
      <c r="C13" s="31" t="s">
        <v>58</v>
      </c>
      <c r="D13" s="40">
        <f>+SUMIFS('SIIF-Ejecución'!$T$3:$T$48,'SIIF-Ejecución'!$C$3:$C$48,'Ejecución Inversión'!$A13,'SIIF-Ejecución'!$N$3:$N$48,'Ejecución Inversión'!$C13)</f>
        <v>27750000000</v>
      </c>
      <c r="E13" s="40">
        <f>+SUMIFS('SIIF-Ejecución'!$U$3:$U$48,'SIIF-Ejecución'!$C$3:$C$48,'Ejecución Inversión'!$A13,'SIIF-Ejecución'!$N$3:$N$48,'Ejecución Inversión'!$C13)</f>
        <v>27750000000</v>
      </c>
      <c r="F13" s="40">
        <f>+SUMIFS('SIIF-Ejecución'!$V$3:$V$48,'SIIF-Ejecución'!$C$3:$C$48,'Ejecución Inversión'!$A13,'SIIF-Ejecución'!$N$3:$N$48,'Ejecución Inversión'!$C13)</f>
        <v>0</v>
      </c>
      <c r="G13" s="21">
        <f t="shared" ref="G13:G14" si="9">IF(D13=0,0,ROUND(F13/D13,4))</f>
        <v>0</v>
      </c>
      <c r="H13" s="41">
        <f t="shared" si="8"/>
        <v>0</v>
      </c>
      <c r="I13" s="40">
        <f>+SUMIFS('SIIF-Ejecución'!$X$3:$X$48,'SIIF-Ejecución'!$C$3:$C$48,'Ejecución Inversión'!$A13,'SIIF-Ejecución'!$N$3:$N$48,'Ejecución Inversión'!$C13)</f>
        <v>0</v>
      </c>
      <c r="J13" s="41">
        <f t="shared" ref="J13:J14" si="10">F13-I13</f>
        <v>0</v>
      </c>
      <c r="K13" s="21">
        <f t="shared" ref="K13:K14" si="11">IF(D13=0,0,ROUND(I13/D13,4))</f>
        <v>0</v>
      </c>
      <c r="L13" s="40">
        <f>+SUMIFS('SIIF-Ejecución'!$Y$3:$Y$48,'SIIF-Ejecución'!$C$3:$C$48,'Ejecución Inversión'!$A13,'SIIF-Ejecución'!$N$3:$N$48,'Ejecución Inversión'!$C13)</f>
        <v>0</v>
      </c>
      <c r="M13" s="41">
        <f t="shared" ref="M13:M14" si="12">I13-L13</f>
        <v>0</v>
      </c>
      <c r="N13" s="21">
        <f t="shared" ref="N13:N14" si="13">IF(D13=0,0,ROUND(L13/D13,4))</f>
        <v>0</v>
      </c>
      <c r="O13" s="40">
        <f>+SUMIFS('SIIF-Ejecución'!$AA$3:$AA$48,'SIIF-Ejecución'!$C$3:$C$48,'Ejecución Inversión'!$A13,'SIIF-Ejecución'!$N$3:$N$48,'Ejecución Inversión'!$C13)</f>
        <v>0</v>
      </c>
      <c r="P13" s="21">
        <f t="shared" ref="P13:P14" si="14">IF(D13=0,0,ROUND(O13/D13,4))</f>
        <v>0</v>
      </c>
      <c r="R13" s="56"/>
    </row>
    <row r="14" spans="1:19" s="32" customFormat="1" ht="23.25" customHeight="1" x14ac:dyDescent="0.25">
      <c r="A14" s="31" t="s">
        <v>166</v>
      </c>
      <c r="B14" s="37" t="s">
        <v>168</v>
      </c>
      <c r="C14" s="51">
        <v>10</v>
      </c>
      <c r="D14" s="40">
        <f>+SUMIFS('SIIF-Ejecución'!$T$3:$T$48,'SIIF-Ejecución'!$C$3:$C$48,'Ejecución Inversión'!$A14,'SIIF-Ejecución'!$N$3:$N$48,'Ejecución Inversión'!$C14)</f>
        <v>1600000000</v>
      </c>
      <c r="E14" s="40">
        <f>+SUMIFS('SIIF-Ejecución'!$U$3:$U$48,'SIIF-Ejecución'!$C$3:$C$48,'Ejecución Inversión'!$A14,'SIIF-Ejecución'!$N$3:$N$48,'Ejecución Inversión'!$C14)</f>
        <v>0</v>
      </c>
      <c r="F14" s="40">
        <f>+SUMIFS('SIIF-Ejecución'!$V$3:$V$48,'SIIF-Ejecución'!$C$3:$C$48,'Ejecución Inversión'!$A14,'SIIF-Ejecución'!$N$3:$N$48,'Ejecución Inversión'!$C14)</f>
        <v>102133333</v>
      </c>
      <c r="G14" s="21">
        <f t="shared" si="9"/>
        <v>6.3799999999999996E-2</v>
      </c>
      <c r="H14" s="41">
        <f t="shared" ref="H14" si="15">+D14-F14-E14</f>
        <v>1497866667</v>
      </c>
      <c r="I14" s="40">
        <f>+SUMIFS('SIIF-Ejecución'!$X$3:$X$48,'SIIF-Ejecución'!$C$3:$C$48,'Ejecución Inversión'!$A14,'SIIF-Ejecución'!$N$3:$N$48,'Ejecución Inversión'!$C14)</f>
        <v>85683334</v>
      </c>
      <c r="J14" s="41">
        <f t="shared" si="10"/>
        <v>16449999</v>
      </c>
      <c r="K14" s="21">
        <f t="shared" si="11"/>
        <v>5.3600000000000002E-2</v>
      </c>
      <c r="L14" s="40">
        <f>+SUMIFS('SIIF-Ejecución'!$Y$3:$Y$48,'SIIF-Ejecución'!$C$3:$C$48,'Ejecución Inversión'!$A14,'SIIF-Ejecución'!$N$3:$N$48,'Ejecución Inversión'!$C14)</f>
        <v>0</v>
      </c>
      <c r="M14" s="41">
        <f t="shared" si="12"/>
        <v>85683334</v>
      </c>
      <c r="N14" s="21">
        <f t="shared" si="13"/>
        <v>0</v>
      </c>
      <c r="O14" s="40">
        <f>+SUMIFS('SIIF-Ejecución'!$AA$3:$AA$48,'SIIF-Ejecución'!$C$3:$C$48,'Ejecución Inversión'!$A14,'SIIF-Ejecución'!$N$3:$N$48,'Ejecución Inversión'!$C14)</f>
        <v>0</v>
      </c>
      <c r="P14" s="21">
        <f t="shared" si="14"/>
        <v>0</v>
      </c>
      <c r="R14" s="57"/>
      <c r="S14" s="12"/>
    </row>
    <row r="15" spans="1:19" s="32" customFormat="1" ht="23.25" customHeight="1" x14ac:dyDescent="0.25">
      <c r="A15" s="31" t="s">
        <v>166</v>
      </c>
      <c r="B15" s="37" t="s">
        <v>168</v>
      </c>
      <c r="C15" s="31" t="s">
        <v>58</v>
      </c>
      <c r="D15" s="40">
        <f>+SUMIFS('SIIF-Ejecución'!$T$3:$T$48,'SIIF-Ejecución'!$C$3:$C$48,'Ejecución Inversión'!$A15,'SIIF-Ejecución'!$N$3:$N$48,'Ejecución Inversión'!$C15)</f>
        <v>51627500000</v>
      </c>
      <c r="E15" s="40">
        <f>+SUMIFS('SIIF-Ejecución'!$U$3:$U$48,'SIIF-Ejecución'!$C$3:$C$48,'Ejecución Inversión'!$A15,'SIIF-Ejecución'!$N$3:$N$48,'Ejecución Inversión'!$C15)</f>
        <v>509028389</v>
      </c>
      <c r="F15" s="40">
        <f>+SUMIFS('SIIF-Ejecución'!$V$3:$V$48,'SIIF-Ejecución'!$C$3:$C$48,'Ejecución Inversión'!$A15,'SIIF-Ejecución'!$N$3:$N$48,'Ejecución Inversión'!$C15)</f>
        <v>47085318928</v>
      </c>
      <c r="G15" s="21">
        <f t="shared" si="2"/>
        <v>0.91200000000000003</v>
      </c>
      <c r="H15" s="41">
        <f t="shared" si="8"/>
        <v>4033152683</v>
      </c>
      <c r="I15" s="40">
        <f>+SUMIFS('SIIF-Ejecución'!$X$3:$X$48,'SIIF-Ejecución'!$C$3:$C$48,'Ejecución Inversión'!$A15,'SIIF-Ejecución'!$N$3:$N$48,'Ejecución Inversión'!$C15)</f>
        <v>44528295729</v>
      </c>
      <c r="J15" s="41">
        <f t="shared" si="3"/>
        <v>2557023199</v>
      </c>
      <c r="K15" s="21">
        <f t="shared" si="4"/>
        <v>0.86250000000000004</v>
      </c>
      <c r="L15" s="40">
        <f>+SUMIFS('SIIF-Ejecución'!$Y$3:$Y$48,'SIIF-Ejecución'!$C$3:$C$48,'Ejecución Inversión'!$A15,'SIIF-Ejecución'!$N$3:$N$48,'Ejecución Inversión'!$C15)</f>
        <v>26431477599.490002</v>
      </c>
      <c r="M15" s="41">
        <f t="shared" si="5"/>
        <v>18096818129.509998</v>
      </c>
      <c r="N15" s="21">
        <f t="shared" si="6"/>
        <v>0.51200000000000001</v>
      </c>
      <c r="O15" s="40">
        <f>+SUMIFS('SIIF-Ejecución'!$AA$3:$AA$48,'SIIF-Ejecución'!$C$3:$C$48,'Ejecución Inversión'!$A15,'SIIF-Ejecución'!$N$3:$N$48,'Ejecución Inversión'!$C15)</f>
        <v>25009154401.490002</v>
      </c>
      <c r="P15" s="21">
        <f t="shared" si="7"/>
        <v>0.4844</v>
      </c>
      <c r="R15" s="57"/>
      <c r="S15" s="12"/>
    </row>
    <row r="16" spans="1:19" s="32" customFormat="1" ht="23.25" customHeight="1" x14ac:dyDescent="0.25">
      <c r="A16" s="31" t="s">
        <v>169</v>
      </c>
      <c r="B16" s="37" t="s">
        <v>165</v>
      </c>
      <c r="C16" s="51">
        <v>10</v>
      </c>
      <c r="D16" s="40">
        <f>+SUMIFS('SIIF-Ejecución'!$T$3:$T$48,'SIIF-Ejecución'!$C$3:$C$48,'Ejecución Inversión'!$A16,'SIIF-Ejecución'!$N$3:$N$48,'Ejecución Inversión'!$C16)</f>
        <v>2500000000</v>
      </c>
      <c r="E16" s="40">
        <f>+SUMIFS('SIIF-Ejecución'!$U$3:$U$48,'SIIF-Ejecución'!$C$3:$C$48,'Ejecución Inversión'!$A16,'SIIF-Ejecución'!$N$3:$N$48,'Ejecución Inversión'!$C16)</f>
        <v>289900000</v>
      </c>
      <c r="F16" s="40">
        <f>+SUMIFS('SIIF-Ejecución'!$V$3:$V$48,'SIIF-Ejecución'!$C$3:$C$48,'Ejecución Inversión'!$A16,'SIIF-Ejecución'!$N$3:$N$48,'Ejecución Inversión'!$C16)</f>
        <v>911839731</v>
      </c>
      <c r="G16" s="21">
        <f t="shared" ref="G16" si="16">IF(D16=0,0,ROUND(F16/D16,4))</f>
        <v>0.36470000000000002</v>
      </c>
      <c r="H16" s="41">
        <f t="shared" ref="H16" si="17">+D16-F16-E16</f>
        <v>1298260269</v>
      </c>
      <c r="I16" s="40">
        <f>+SUMIFS('SIIF-Ejecución'!$X$3:$X$48,'SIIF-Ejecución'!$C$3:$C$48,'Ejecución Inversión'!$A16,'SIIF-Ejecución'!$N$3:$N$48,'Ejecución Inversión'!$C16)</f>
        <v>704946021</v>
      </c>
      <c r="J16" s="41">
        <f t="shared" ref="J16" si="18">F16-I16</f>
        <v>206893710</v>
      </c>
      <c r="K16" s="21">
        <f t="shared" ref="K16" si="19">IF(D16=0,0,ROUND(I16/D16,4))</f>
        <v>0.28199999999999997</v>
      </c>
      <c r="L16" s="40">
        <f>+SUMIFS('SIIF-Ejecución'!$Y$3:$Y$48,'SIIF-Ejecución'!$C$3:$C$48,'Ejecución Inversión'!$A16,'SIIF-Ejecución'!$N$3:$N$48,'Ejecución Inversión'!$C16)</f>
        <v>199909534</v>
      </c>
      <c r="M16" s="41">
        <f t="shared" ref="M16" si="20">I16-L16</f>
        <v>505036487</v>
      </c>
      <c r="N16" s="21">
        <f t="shared" ref="N16" si="21">IF(D16=0,0,ROUND(L16/D16,4))</f>
        <v>0.08</v>
      </c>
      <c r="O16" s="40">
        <f>+SUMIFS('SIIF-Ejecución'!$AA$3:$AA$48,'SIIF-Ejecución'!$C$3:$C$48,'Ejecución Inversión'!$A16,'SIIF-Ejecución'!$N$3:$N$48,'Ejecución Inversión'!$C16)</f>
        <v>189284534</v>
      </c>
      <c r="P16" s="21">
        <f t="shared" ref="P16" si="22">IF(D16=0,0,ROUND(O16/D16,4))</f>
        <v>7.5700000000000003E-2</v>
      </c>
      <c r="R16" s="57"/>
      <c r="S16" s="12"/>
    </row>
    <row r="17" spans="1:19" s="32" customFormat="1" ht="23.25" customHeight="1" x14ac:dyDescent="0.25">
      <c r="A17" s="31" t="s">
        <v>169</v>
      </c>
      <c r="B17" s="37" t="s">
        <v>165</v>
      </c>
      <c r="C17" s="31" t="s">
        <v>58</v>
      </c>
      <c r="D17" s="40">
        <f>+SUMIFS('SIIF-Ejecución'!$T$3:$T$48,'SIIF-Ejecución'!$C$3:$C$48,'Ejecución Inversión'!$A17,'SIIF-Ejecución'!$N$3:$N$48,'Ejecución Inversión'!$C17)</f>
        <v>19221000000</v>
      </c>
      <c r="E17" s="40">
        <f>+SUMIFS('SIIF-Ejecución'!$U$3:$U$48,'SIIF-Ejecución'!$C$3:$C$48,'Ejecución Inversión'!$A17,'SIIF-Ejecución'!$N$3:$N$48,'Ejecución Inversión'!$C17)</f>
        <v>0</v>
      </c>
      <c r="F17" s="40">
        <f>+SUMIFS('SIIF-Ejecución'!$V$3:$V$48,'SIIF-Ejecución'!$C$3:$C$48,'Ejecución Inversión'!$A17,'SIIF-Ejecución'!$N$3:$N$48,'Ejecución Inversión'!$C17)</f>
        <v>15081225120</v>
      </c>
      <c r="G17" s="21">
        <f t="shared" si="2"/>
        <v>0.78459999999999996</v>
      </c>
      <c r="H17" s="41">
        <f t="shared" si="8"/>
        <v>4139774880</v>
      </c>
      <c r="I17" s="40">
        <f>+SUMIFS('SIIF-Ejecución'!$X$3:$X$48,'SIIF-Ejecución'!$C$3:$C$48,'Ejecución Inversión'!$A17,'SIIF-Ejecución'!$N$3:$N$48,'Ejecución Inversión'!$C17)</f>
        <v>13222153576</v>
      </c>
      <c r="J17" s="41">
        <f t="shared" si="3"/>
        <v>1859071544</v>
      </c>
      <c r="K17" s="21">
        <f t="shared" si="4"/>
        <v>0.68789999999999996</v>
      </c>
      <c r="L17" s="40">
        <f>+SUMIFS('SIIF-Ejecución'!$Y$3:$Y$48,'SIIF-Ejecución'!$C$3:$C$48,'Ejecución Inversión'!$A17,'SIIF-Ejecución'!$N$3:$N$48,'Ejecución Inversión'!$C17)</f>
        <v>8853486944</v>
      </c>
      <c r="M17" s="41">
        <f t="shared" si="5"/>
        <v>4368666632</v>
      </c>
      <c r="N17" s="21">
        <f t="shared" si="6"/>
        <v>0.46060000000000001</v>
      </c>
      <c r="O17" s="40">
        <f>+SUMIFS('SIIF-Ejecución'!$AA$3:$AA$48,'SIIF-Ejecución'!$C$3:$C$48,'Ejecución Inversión'!$A17,'SIIF-Ejecución'!$N$3:$N$48,'Ejecución Inversión'!$C17)</f>
        <v>8639320612</v>
      </c>
      <c r="P17" s="21">
        <f t="shared" si="7"/>
        <v>0.44950000000000001</v>
      </c>
      <c r="R17" s="57"/>
      <c r="S17" s="12"/>
    </row>
    <row r="18" spans="1:19" s="32" customFormat="1" ht="23.25" customHeight="1" x14ac:dyDescent="0.25">
      <c r="A18" s="31" t="s">
        <v>170</v>
      </c>
      <c r="B18" s="37" t="s">
        <v>168</v>
      </c>
      <c r="C18" s="31" t="s">
        <v>58</v>
      </c>
      <c r="D18" s="40">
        <f>+SUMIFS('SIIF-Ejecución'!$T$3:$T$48,'SIIF-Ejecución'!$C$3:$C$48,'Ejecución Inversión'!$A18,'SIIF-Ejecución'!$N$3:$N$48,'Ejecución Inversión'!$C18)</f>
        <v>4348000000</v>
      </c>
      <c r="E18" s="40">
        <f>+SUMIFS('SIIF-Ejecución'!$U$3:$U$48,'SIIF-Ejecución'!$C$3:$C$48,'Ejecución Inversión'!$A18,'SIIF-Ejecución'!$N$3:$N$48,'Ejecución Inversión'!$C18)</f>
        <v>572234000</v>
      </c>
      <c r="F18" s="40">
        <f>+SUMIFS('SIIF-Ejecución'!$V$3:$V$48,'SIIF-Ejecución'!$C$3:$C$48,'Ejecución Inversión'!$A18,'SIIF-Ejecución'!$N$3:$N$48,'Ejecución Inversión'!$C18)</f>
        <v>3216543001</v>
      </c>
      <c r="G18" s="21">
        <f t="shared" si="2"/>
        <v>0.73980000000000001</v>
      </c>
      <c r="H18" s="41">
        <f t="shared" si="8"/>
        <v>559222999</v>
      </c>
      <c r="I18" s="40">
        <f>+SUMIFS('SIIF-Ejecución'!$X$3:$X$48,'SIIF-Ejecución'!$C$3:$C$48,'Ejecución Inversión'!$A18,'SIIF-Ejecución'!$N$3:$N$48,'Ejecución Inversión'!$C18)</f>
        <v>2601478220</v>
      </c>
      <c r="J18" s="41">
        <f t="shared" si="3"/>
        <v>615064781</v>
      </c>
      <c r="K18" s="21">
        <f t="shared" si="4"/>
        <v>0.59830000000000005</v>
      </c>
      <c r="L18" s="40">
        <f>+SUMIFS('SIIF-Ejecución'!$Y$3:$Y$48,'SIIF-Ejecución'!$C$3:$C$48,'Ejecución Inversión'!$A18,'SIIF-Ejecución'!$N$3:$N$48,'Ejecución Inversión'!$C18)</f>
        <v>1781078673</v>
      </c>
      <c r="M18" s="41">
        <f t="shared" si="5"/>
        <v>820399547</v>
      </c>
      <c r="N18" s="21">
        <f t="shared" si="6"/>
        <v>0.40960000000000002</v>
      </c>
      <c r="O18" s="40">
        <f>+SUMIFS('SIIF-Ejecución'!$AA$3:$AA$48,'SIIF-Ejecución'!$C$3:$C$48,'Ejecución Inversión'!$A18,'SIIF-Ejecución'!$N$3:$N$48,'Ejecución Inversión'!$C18)</f>
        <v>1558226258</v>
      </c>
      <c r="P18" s="21">
        <f t="shared" si="7"/>
        <v>0.3584</v>
      </c>
      <c r="R18" s="57"/>
      <c r="S18" s="12"/>
    </row>
    <row r="19" spans="1:19" s="32" customFormat="1" ht="23.25" customHeight="1" x14ac:dyDescent="0.25">
      <c r="A19" s="31" t="s">
        <v>171</v>
      </c>
      <c r="B19" s="37" t="s">
        <v>168</v>
      </c>
      <c r="C19" s="31" t="s">
        <v>58</v>
      </c>
      <c r="D19" s="40">
        <f>+SUMIFS('SIIF-Ejecución'!$T$3:$T$48,'SIIF-Ejecución'!$C$3:$C$48,'Ejecución Inversión'!$A19,'SIIF-Ejecución'!$N$3:$N$48,'Ejecución Inversión'!$C19)</f>
        <v>21000000000</v>
      </c>
      <c r="E19" s="40">
        <f>+SUMIFS('SIIF-Ejecución'!$U$3:$U$48,'SIIF-Ejecución'!$C$3:$C$48,'Ejecución Inversión'!$A19,'SIIF-Ejecución'!$N$3:$N$48,'Ejecución Inversión'!$C19)</f>
        <v>3455295955</v>
      </c>
      <c r="F19" s="40">
        <f>+SUMIFS('SIIF-Ejecución'!$V$3:$V$48,'SIIF-Ejecución'!$C$3:$C$48,'Ejecución Inversión'!$A19,'SIIF-Ejecución'!$N$3:$N$48,'Ejecución Inversión'!$C19)</f>
        <v>16119985832</v>
      </c>
      <c r="G19" s="21">
        <f t="shared" si="2"/>
        <v>0.76759999999999995</v>
      </c>
      <c r="H19" s="41">
        <f t="shared" si="8"/>
        <v>1424718213</v>
      </c>
      <c r="I19" s="40">
        <f>+SUMIFS('SIIF-Ejecución'!$X$3:$X$48,'SIIF-Ejecución'!$C$3:$C$48,'Ejecución Inversión'!$A19,'SIIF-Ejecución'!$N$3:$N$48,'Ejecución Inversión'!$C19)</f>
        <v>15398959595</v>
      </c>
      <c r="J19" s="41">
        <f t="shared" si="3"/>
        <v>721026237</v>
      </c>
      <c r="K19" s="21">
        <f t="shared" si="4"/>
        <v>0.73329999999999995</v>
      </c>
      <c r="L19" s="40">
        <f>+SUMIFS('SIIF-Ejecución'!$Y$3:$Y$48,'SIIF-Ejecución'!$C$3:$C$48,'Ejecución Inversión'!$A19,'SIIF-Ejecución'!$N$3:$N$48,'Ejecución Inversión'!$C19)</f>
        <v>6465292262</v>
      </c>
      <c r="M19" s="41">
        <f t="shared" si="5"/>
        <v>8933667333</v>
      </c>
      <c r="N19" s="21">
        <f t="shared" si="6"/>
        <v>0.30790000000000001</v>
      </c>
      <c r="O19" s="40">
        <f>+SUMIFS('SIIF-Ejecución'!$AA$3:$AA$48,'SIIF-Ejecución'!$C$3:$C$48,'Ejecución Inversión'!$A19,'SIIF-Ejecución'!$N$3:$N$48,'Ejecución Inversión'!$C19)</f>
        <v>5916338062</v>
      </c>
      <c r="P19" s="21">
        <f t="shared" si="7"/>
        <v>0.28170000000000001</v>
      </c>
      <c r="R19" s="57"/>
      <c r="S19" s="12"/>
    </row>
    <row r="20" spans="1:19" s="32" customFormat="1" ht="23.25" customHeight="1" x14ac:dyDescent="0.25">
      <c r="A20" s="31" t="s">
        <v>172</v>
      </c>
      <c r="B20" s="37" t="s">
        <v>168</v>
      </c>
      <c r="C20" s="31" t="s">
        <v>58</v>
      </c>
      <c r="D20" s="40">
        <f>+SUMIFS('SIIF-Ejecución'!$T$3:$T$48,'SIIF-Ejecución'!$C$3:$C$48,'Ejecución Inversión'!$A20,'SIIF-Ejecución'!$N$3:$N$48,'Ejecución Inversión'!$C20)</f>
        <v>7040000000</v>
      </c>
      <c r="E20" s="40">
        <f>+SUMIFS('SIIF-Ejecución'!$U$3:$U$48,'SIIF-Ejecución'!$C$3:$C$48,'Ejecución Inversión'!$A20,'SIIF-Ejecución'!$N$3:$N$48,'Ejecución Inversión'!$C20)</f>
        <v>0</v>
      </c>
      <c r="F20" s="40">
        <f>+SUMIFS('SIIF-Ejecución'!$V$3:$V$48,'SIIF-Ejecución'!$C$3:$C$48,'Ejecución Inversión'!$A20,'SIIF-Ejecución'!$N$3:$N$48,'Ejecución Inversión'!$C20)</f>
        <v>6918621251</v>
      </c>
      <c r="G20" s="21">
        <f t="shared" ref="G20:G23" si="23">IF(D20=0,0,ROUND(F20/D20,4))</f>
        <v>0.98280000000000001</v>
      </c>
      <c r="H20" s="41">
        <f t="shared" si="8"/>
        <v>121378749</v>
      </c>
      <c r="I20" s="40">
        <f>+SUMIFS('SIIF-Ejecución'!$X$3:$X$48,'SIIF-Ejecución'!$C$3:$C$48,'Ejecución Inversión'!$A20,'SIIF-Ejecución'!$N$3:$N$48,'Ejecución Inversión'!$C20)</f>
        <v>6514441972</v>
      </c>
      <c r="J20" s="41">
        <f t="shared" ref="J20:J23" si="24">F20-I20</f>
        <v>404179279</v>
      </c>
      <c r="K20" s="21">
        <f t="shared" ref="K20:K23" si="25">IF(D20=0,0,ROUND(I20/D20,4))</f>
        <v>0.92530000000000001</v>
      </c>
      <c r="L20" s="40">
        <f>+SUMIFS('SIIF-Ejecución'!$Y$3:$Y$48,'SIIF-Ejecución'!$C$3:$C$48,'Ejecución Inversión'!$A20,'SIIF-Ejecución'!$N$3:$N$48,'Ejecución Inversión'!$C20)</f>
        <v>3955870384</v>
      </c>
      <c r="M20" s="41">
        <f t="shared" ref="M20:M23" si="26">I20-L20</f>
        <v>2558571588</v>
      </c>
      <c r="N20" s="21">
        <f t="shared" ref="N20:N23" si="27">IF(D20=0,0,ROUND(L20/D20,4))</f>
        <v>0.56189999999999996</v>
      </c>
      <c r="O20" s="40">
        <f>+SUMIFS('SIIF-Ejecución'!$AA$3:$AA$48,'SIIF-Ejecución'!$C$3:$C$48,'Ejecución Inversión'!$A20,'SIIF-Ejecución'!$N$3:$N$48,'Ejecución Inversión'!$C20)</f>
        <v>3813606908</v>
      </c>
      <c r="P20" s="21">
        <f t="shared" ref="P20:P23" si="28">IF(D20=0,0,ROUND(O20/D20,4))</f>
        <v>0.54169999999999996</v>
      </c>
      <c r="R20" s="57"/>
      <c r="S20" s="12"/>
    </row>
    <row r="21" spans="1:19" s="32" customFormat="1" ht="23.25" customHeight="1" x14ac:dyDescent="0.25">
      <c r="A21" s="31" t="s">
        <v>174</v>
      </c>
      <c r="B21" s="37" t="s">
        <v>177</v>
      </c>
      <c r="C21" s="31" t="s">
        <v>58</v>
      </c>
      <c r="D21" s="40">
        <f>+SUMIFS('SIIF-Ejecución'!$T$3:$T$48,'SIIF-Ejecución'!$C$3:$C$48,'Ejecución Inversión'!$A21,'SIIF-Ejecución'!$N$3:$N$48,'Ejecución Inversión'!$C21)</f>
        <v>21367000000</v>
      </c>
      <c r="E21" s="40">
        <f>+SUMIFS('SIIF-Ejecución'!$U$3:$U$48,'SIIF-Ejecución'!$C$3:$C$48,'Ejecución Inversión'!$A21,'SIIF-Ejecución'!$N$3:$N$48,'Ejecución Inversión'!$C21)</f>
        <v>2300000000</v>
      </c>
      <c r="F21" s="40">
        <f>+SUMIFS('SIIF-Ejecución'!$V$3:$V$48,'SIIF-Ejecución'!$C$3:$C$48,'Ejecución Inversión'!$A21,'SIIF-Ejecución'!$N$3:$N$48,'Ejecución Inversión'!$C21)</f>
        <v>16690255068</v>
      </c>
      <c r="G21" s="21">
        <f t="shared" ref="G21" si="29">IF(D21=0,0,ROUND(F21/D21,4))</f>
        <v>0.78110000000000002</v>
      </c>
      <c r="H21" s="41">
        <f t="shared" si="8"/>
        <v>2376744932</v>
      </c>
      <c r="I21" s="40">
        <f>+SUMIFS('SIIF-Ejecución'!$X$3:$X$48,'SIIF-Ejecución'!$C$3:$C$48,'Ejecución Inversión'!$A21,'SIIF-Ejecución'!$N$3:$N$48,'Ejecución Inversión'!$C21)</f>
        <v>15799155331</v>
      </c>
      <c r="J21" s="41">
        <f t="shared" ref="J21" si="30">F21-I21</f>
        <v>891099737</v>
      </c>
      <c r="K21" s="21">
        <f t="shared" ref="K21" si="31">IF(D21=0,0,ROUND(I21/D21,4))</f>
        <v>0.73939999999999995</v>
      </c>
      <c r="L21" s="40">
        <f>+SUMIFS('SIIF-Ejecución'!$Y$3:$Y$48,'SIIF-Ejecución'!$C$3:$C$48,'Ejecución Inversión'!$A21,'SIIF-Ejecución'!$N$3:$N$48,'Ejecución Inversión'!$C21)</f>
        <v>10443557768</v>
      </c>
      <c r="M21" s="41">
        <f t="shared" ref="M21" si="32">I21-L21</f>
        <v>5355597563</v>
      </c>
      <c r="N21" s="21">
        <f t="shared" ref="N21" si="33">IF(D21=0,0,ROUND(L21/D21,4))</f>
        <v>0.48880000000000001</v>
      </c>
      <c r="O21" s="40">
        <f>+SUMIFS('SIIF-Ejecución'!$AA$3:$AA$48,'SIIF-Ejecución'!$C$3:$C$48,'Ejecución Inversión'!$A21,'SIIF-Ejecución'!$N$3:$N$48,'Ejecución Inversión'!$C21)</f>
        <v>10321475714</v>
      </c>
      <c r="P21" s="21">
        <f t="shared" ref="P21" si="34">IF(D21=0,0,ROUND(O21/D21,4))</f>
        <v>0.48309999999999997</v>
      </c>
      <c r="R21" s="57"/>
      <c r="S21" s="12"/>
    </row>
    <row r="22" spans="1:19" s="32" customFormat="1" ht="23.25" customHeight="1" x14ac:dyDescent="0.25">
      <c r="A22" s="31" t="s">
        <v>178</v>
      </c>
      <c r="B22" s="37" t="s">
        <v>165</v>
      </c>
      <c r="C22" s="31" t="s">
        <v>58</v>
      </c>
      <c r="D22" s="40">
        <f>+SUMIFS('SIIF-Ejecución'!$T$3:$T$48,'SIIF-Ejecución'!$C$3:$C$48,'Ejecución Inversión'!$A22,'SIIF-Ejecución'!$N$3:$N$48,'Ejecución Inversión'!$C22)</f>
        <v>13511000000</v>
      </c>
      <c r="E22" s="40">
        <f>+SUMIFS('SIIF-Ejecución'!$U$3:$U$48,'SIIF-Ejecución'!$C$3:$C$48,'Ejecución Inversión'!$A22,'SIIF-Ejecución'!$N$3:$N$48,'Ejecución Inversión'!$C22)</f>
        <v>0</v>
      </c>
      <c r="F22" s="40">
        <f>+SUMIFS('SIIF-Ejecución'!$V$3:$V$48,'SIIF-Ejecución'!$C$3:$C$48,'Ejecución Inversión'!$A22,'SIIF-Ejecución'!$N$3:$N$48,'Ejecución Inversión'!$C22)</f>
        <v>13511000000</v>
      </c>
      <c r="G22" s="21">
        <f t="shared" ref="G22" si="35">IF(D22=0,0,ROUND(F22/D22,4))</f>
        <v>1</v>
      </c>
      <c r="H22" s="41">
        <f t="shared" ref="H22" si="36">+D22-F22-E22</f>
        <v>0</v>
      </c>
      <c r="I22" s="40">
        <f>+SUMIFS('SIIF-Ejecución'!$X$3:$X$48,'SIIF-Ejecución'!$C$3:$C$48,'Ejecución Inversión'!$A22,'SIIF-Ejecución'!$N$3:$N$48,'Ejecución Inversión'!$C22)</f>
        <v>335639093</v>
      </c>
      <c r="J22" s="41">
        <f t="shared" ref="J22" si="37">F22-I22</f>
        <v>13175360907</v>
      </c>
      <c r="K22" s="21">
        <f t="shared" ref="K22" si="38">IF(D22=0,0,ROUND(I22/D22,4))</f>
        <v>2.4799999999999999E-2</v>
      </c>
      <c r="L22" s="40">
        <f>+SUMIFS('SIIF-Ejecución'!$Y$3:$Y$48,'SIIF-Ejecución'!$C$3:$C$48,'Ejecución Inversión'!$A22,'SIIF-Ejecución'!$N$3:$N$48,'Ejecución Inversión'!$C22)</f>
        <v>250233753</v>
      </c>
      <c r="M22" s="41">
        <f t="shared" ref="M22" si="39">I22-L22</f>
        <v>85405340</v>
      </c>
      <c r="N22" s="21">
        <f t="shared" ref="N22" si="40">IF(D22=0,0,ROUND(L22/D22,4))</f>
        <v>1.8499999999999999E-2</v>
      </c>
      <c r="O22" s="40">
        <f>+SUMIFS('SIIF-Ejecución'!$AA$3:$AA$48,'SIIF-Ejecución'!$C$3:$C$48,'Ejecución Inversión'!$A22,'SIIF-Ejecución'!$N$3:$N$48,'Ejecución Inversión'!$C22)</f>
        <v>202787424</v>
      </c>
      <c r="P22" s="21">
        <f t="shared" ref="P22" si="41">IF(D22=0,0,ROUND(O22/D22,4))</f>
        <v>1.4999999999999999E-2</v>
      </c>
      <c r="R22" s="57"/>
      <c r="S22" s="12"/>
    </row>
    <row r="23" spans="1:19" s="32" customFormat="1" ht="23.25" customHeight="1" x14ac:dyDescent="0.25">
      <c r="A23" s="31" t="s">
        <v>179</v>
      </c>
      <c r="B23" s="37" t="s">
        <v>165</v>
      </c>
      <c r="C23" s="31" t="s">
        <v>58</v>
      </c>
      <c r="D23" s="40">
        <f>+SUMIFS('SIIF-Ejecución'!$T$3:$T$48,'SIIF-Ejecución'!$C$3:$C$48,'Ejecución Inversión'!$A23,'SIIF-Ejecución'!$N$3:$N$48,'Ejecución Inversión'!$C23)</f>
        <v>53000000000</v>
      </c>
      <c r="E23" s="40">
        <f>+SUMIFS('SIIF-Ejecución'!$U$3:$U$48,'SIIF-Ejecución'!$C$3:$C$48,'Ejecución Inversión'!$A23,'SIIF-Ejecución'!$N$3:$N$48,'Ejecución Inversión'!$C23)</f>
        <v>14206726000</v>
      </c>
      <c r="F23" s="40">
        <f>+SUMIFS('SIIF-Ejecución'!$V$3:$V$48,'SIIF-Ejecución'!$C$3:$C$48,'Ejecución Inversión'!$A23,'SIIF-Ejecución'!$N$3:$N$48,'Ejecución Inversión'!$C23)</f>
        <v>31533029616.279999</v>
      </c>
      <c r="G23" s="21">
        <f t="shared" si="23"/>
        <v>0.59499999999999997</v>
      </c>
      <c r="H23" s="41">
        <f t="shared" si="8"/>
        <v>7260244383.7200012</v>
      </c>
      <c r="I23" s="40">
        <f>+SUMIFS('SIIF-Ejecución'!$X$3:$X$48,'SIIF-Ejecución'!$C$3:$C$48,'Ejecución Inversión'!$A23,'SIIF-Ejecución'!$N$3:$N$48,'Ejecución Inversión'!$C23)</f>
        <v>17106704493.440001</v>
      </c>
      <c r="J23" s="41">
        <f t="shared" si="24"/>
        <v>14426325122.839998</v>
      </c>
      <c r="K23" s="21">
        <f t="shared" si="25"/>
        <v>0.32279999999999998</v>
      </c>
      <c r="L23" s="40">
        <f>+SUMIFS('SIIF-Ejecución'!$Y$3:$Y$48,'SIIF-Ejecución'!$C$3:$C$48,'Ejecución Inversión'!$A23,'SIIF-Ejecución'!$N$3:$N$48,'Ejecución Inversión'!$C23)</f>
        <v>8938507410.7999992</v>
      </c>
      <c r="M23" s="41">
        <f t="shared" si="26"/>
        <v>8168197082.6400013</v>
      </c>
      <c r="N23" s="21">
        <f t="shared" si="27"/>
        <v>0.16869999999999999</v>
      </c>
      <c r="O23" s="40">
        <f>+SUMIFS('SIIF-Ejecución'!$AA$3:$AA$48,'SIIF-Ejecución'!$C$3:$C$48,'Ejecución Inversión'!$A23,'SIIF-Ejecución'!$N$3:$N$48,'Ejecución Inversión'!$C23)</f>
        <v>8752820742.7999992</v>
      </c>
      <c r="P23" s="21">
        <f t="shared" si="28"/>
        <v>0.1651</v>
      </c>
      <c r="R23" s="57"/>
      <c r="S23" s="12"/>
    </row>
    <row r="24" spans="1:19" s="32" customFormat="1" ht="23.25" customHeight="1" x14ac:dyDescent="0.25">
      <c r="A24" s="31" t="s">
        <v>180</v>
      </c>
      <c r="B24" s="37" t="s">
        <v>165</v>
      </c>
      <c r="C24" s="51" t="s">
        <v>58</v>
      </c>
      <c r="D24" s="40">
        <f>+SUMIFS('SIIF-Ejecución'!$T$3:$T$48,'SIIF-Ejecución'!$C$3:$C$48,'Ejecución Inversión'!$A24,'SIIF-Ejecución'!$N$3:$N$48,'Ejecución Inversión'!$C24)</f>
        <v>10700000000</v>
      </c>
      <c r="E24" s="40">
        <f>+SUMIFS('SIIF-Ejecución'!$U$3:$U$48,'SIIF-Ejecución'!$C$3:$C$48,'Ejecución Inversión'!$A24,'SIIF-Ejecución'!$N$3:$N$48,'Ejecución Inversión'!$C24)</f>
        <v>345372708</v>
      </c>
      <c r="F24" s="40">
        <f>+SUMIFS('SIIF-Ejecución'!$V$3:$V$48,'SIIF-Ejecución'!$C$3:$C$48,'Ejecución Inversión'!$A24,'SIIF-Ejecución'!$N$3:$N$48,'Ejecución Inversión'!$C24)</f>
        <v>8440154001</v>
      </c>
      <c r="G24" s="21">
        <f t="shared" ref="G24" si="42">IF(D24=0,0,ROUND(F24/D24,4))</f>
        <v>0.78879999999999995</v>
      </c>
      <c r="H24" s="41">
        <f t="shared" si="8"/>
        <v>1914473291</v>
      </c>
      <c r="I24" s="40">
        <f>+SUMIFS('SIIF-Ejecución'!$X$3:$X$48,'SIIF-Ejecución'!$C$3:$C$48,'Ejecución Inversión'!$A24,'SIIF-Ejecución'!$N$3:$N$48,'Ejecución Inversión'!$C24)</f>
        <v>7658691754</v>
      </c>
      <c r="J24" s="41">
        <f t="shared" ref="J24" si="43">F24-I24</f>
        <v>781462247</v>
      </c>
      <c r="K24" s="21">
        <f t="shared" ref="K24" si="44">IF(D24=0,0,ROUND(I24/D24,4))</f>
        <v>0.71579999999999999</v>
      </c>
      <c r="L24" s="40">
        <f>+SUMIFS('SIIF-Ejecución'!$Y$3:$Y$48,'SIIF-Ejecución'!$C$3:$C$48,'Ejecución Inversión'!$A24,'SIIF-Ejecución'!$N$3:$N$48,'Ejecución Inversión'!$C24)</f>
        <v>4844549222</v>
      </c>
      <c r="M24" s="41">
        <f t="shared" ref="M24" si="45">I24-L24</f>
        <v>2814142532</v>
      </c>
      <c r="N24" s="21">
        <f t="shared" ref="N24" si="46">IF(D24=0,0,ROUND(L24/D24,4))</f>
        <v>0.45279999999999998</v>
      </c>
      <c r="O24" s="40">
        <f>+SUMIFS('SIIF-Ejecución'!$AA$3:$AA$48,'SIIF-Ejecución'!$C$3:$C$48,'Ejecución Inversión'!$A24,'SIIF-Ejecución'!$N$3:$N$48,'Ejecución Inversión'!$C24)</f>
        <v>4442226408</v>
      </c>
      <c r="P24" s="21">
        <f t="shared" ref="P24" si="47">IF(D24=0,0,ROUND(O24/D24,4))</f>
        <v>0.41520000000000001</v>
      </c>
      <c r="R24" s="57"/>
      <c r="S24" s="12"/>
    </row>
    <row r="25" spans="1:19" s="19" customFormat="1" ht="21.75" customHeight="1" x14ac:dyDescent="0.25">
      <c r="A25" s="128" t="s">
        <v>106</v>
      </c>
      <c r="B25" s="130"/>
      <c r="C25" s="130"/>
      <c r="D25" s="39">
        <f>SUM(D7:D24)</f>
        <v>1041853317205</v>
      </c>
      <c r="E25" s="39">
        <f>SUM(E7:E24)</f>
        <v>109291931294</v>
      </c>
      <c r="F25" s="39">
        <f>SUM(F7:F24)</f>
        <v>789004406001.28003</v>
      </c>
      <c r="G25" s="26">
        <f>IF(D25=0,0,ROUND(F25/D25,4))</f>
        <v>0.75729999999999997</v>
      </c>
      <c r="H25" s="25">
        <f>SUM(H7:H24)</f>
        <v>143556979909.72</v>
      </c>
      <c r="I25" s="25">
        <f>SUM(I7:I24)</f>
        <v>737860480340.43994</v>
      </c>
      <c r="J25" s="25">
        <f>SUM(J7:J24)</f>
        <v>51143925660.839996</v>
      </c>
      <c r="K25" s="26">
        <f>IF(D25=0,0,ROUND(I25/D25,4))</f>
        <v>0.70820000000000005</v>
      </c>
      <c r="L25" s="25">
        <f>SUM(L7:L24)</f>
        <v>274319723244.39999</v>
      </c>
      <c r="M25" s="25">
        <f>SUM(M7:M24)</f>
        <v>463540757096.04004</v>
      </c>
      <c r="N25" s="26">
        <f>IF(D25=0,0,ROUND(L25/D25,4))</f>
        <v>0.26329999999999998</v>
      </c>
      <c r="O25" s="25">
        <f>SUM(O7:O24)</f>
        <v>270603936690.39999</v>
      </c>
      <c r="P25" s="26">
        <f>IF(D25=0,0,ROUND(O25/D25,4))</f>
        <v>0.25969999999999999</v>
      </c>
      <c r="R25" s="58"/>
    </row>
    <row r="26" spans="1:19" s="2" customFormat="1" x14ac:dyDescent="0.25">
      <c r="B26" s="3" t="s">
        <v>100</v>
      </c>
      <c r="D26" s="42" t="str">
        <f>IF(D$25='Ejecución Tipo de Gasto'!C13,"",'Ejecución Tipo de Gasto'!C13-D$25)</f>
        <v/>
      </c>
      <c r="E26" s="65" t="str">
        <f>IF(E$25='Ejecución Tipo de Gasto'!D13,"",'Ejecución Tipo de Gasto'!D13-E$25)</f>
        <v/>
      </c>
      <c r="F26" s="65" t="str">
        <f>IF(F$25='Ejecución Tipo de Gasto'!E13,"",'Ejecución Tipo de Gasto'!E13-F$25)</f>
        <v/>
      </c>
      <c r="G26" s="66"/>
      <c r="H26" s="65" t="str">
        <f>IF(H$25='Ejecución Tipo de Gasto'!G13,"",'Ejecución Tipo de Gasto'!G13-H$25)</f>
        <v/>
      </c>
      <c r="I26" s="65" t="str">
        <f>IF(I$25='Ejecución Tipo de Gasto'!H13,"",'Ejecución Tipo de Gasto'!H13-I$25)</f>
        <v/>
      </c>
      <c r="J26" s="65">
        <f>IF(J$25='Ejecución Tipo de Gasto'!I13,"",'Ejecución Tipo de Gasto'!I13-J$25)</f>
        <v>9.1552734375E-5</v>
      </c>
      <c r="K26" s="30"/>
      <c r="L26" s="42" t="str">
        <f>IF(L$25='Ejecución Tipo de Gasto'!K13,"",'Ejecución Tipo de Gasto'!K13-L$25)</f>
        <v/>
      </c>
      <c r="M26" s="42" t="str">
        <f>IF(M$25='Ejecución Tipo de Gasto'!L13,"",'Ejecución Tipo de Gasto'!L13-M$25)</f>
        <v/>
      </c>
      <c r="N26" s="30"/>
      <c r="O26" s="42" t="str">
        <f>IF(O$25='Ejecución Tipo de Gasto'!N13,"",'Ejecución Tipo de Gasto'!N13-O$25)</f>
        <v/>
      </c>
      <c r="R26" s="59"/>
    </row>
    <row r="27" spans="1:19" x14ac:dyDescent="0.25">
      <c r="E27" s="66"/>
      <c r="F27" s="66"/>
      <c r="G27" s="66"/>
      <c r="H27" s="66"/>
      <c r="I27" s="66"/>
      <c r="J27" s="66"/>
    </row>
    <row r="28" spans="1:19" x14ac:dyDescent="0.25">
      <c r="E28" s="66"/>
      <c r="F28" s="66"/>
      <c r="G28" s="66"/>
      <c r="H28" s="66"/>
      <c r="I28" s="66"/>
      <c r="J28" s="66"/>
    </row>
    <row r="30" spans="1:19" x14ac:dyDescent="0.25">
      <c r="D30" s="46"/>
    </row>
    <row r="32" spans="1:19" x14ac:dyDescent="0.25">
      <c r="D32" s="47"/>
    </row>
  </sheetData>
  <mergeCells count="1">
    <mergeCell ref="A25:C25"/>
  </mergeCells>
  <conditionalFormatting sqref="D26:F26 L26:M26 O26 H26:J26">
    <cfRule type="expression" dxfId="5" priority="1" stopIfTrue="1">
      <formula>D26&lt;&gt;""</formula>
    </cfRule>
    <cfRule type="expression" dxfId="4" priority="2" stopIfTrue="1">
      <formula>D26=""</formula>
    </cfRule>
  </conditionalFormatting>
  <dataValidations count="7">
    <dataValidation allowBlank="1" showInputMessage="1" showErrorMessage="1" prompt="Columna M del Reporte SIIF denominado &quot;Situación de apropiaciones&quot;" sqref="A6"/>
    <dataValidation allowBlank="1" showInputMessage="1" showErrorMessage="1" prompt="Columna Q del Reporte SIIF denominado &quot;Situación de apropiaciones&quot;" sqref="C6"/>
    <dataValidation allowBlank="1" showInputMessage="1" showErrorMessage="1" prompt="Columna Y del Reporte SIIF denominado &quot;Situación de apropiaciones&quot;" sqref="D6:E6"/>
    <dataValidation allowBlank="1" showInputMessage="1" showErrorMessage="1" prompt="Columna AG del Reporte SIIF denominado &quot;Situación de apropiaciones&quot;" sqref="F6"/>
    <dataValidation allowBlank="1" showInputMessage="1" showErrorMessage="1" prompt="Columna AC del Reporte SIIF &quot;Compromisos&quot;" sqref="I6:J6"/>
    <dataValidation allowBlank="1" showInputMessage="1" showErrorMessage="1" prompt="Columna AC -  AD del Reporte SIIF &quot;Compromisos&quot;" sqref="L6"/>
    <dataValidation allowBlank="1" showInputMessage="1" showErrorMessage="1" prompt="Columna N del Reporte SIIF denominado &quot;Situación de apropiaciones&quot;" sqref="B6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pane ySplit="6" topLeftCell="A7" activePane="bottomLeft" state="frozen"/>
      <selection pane="bottomLeft" activeCell="E14" sqref="E14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103</v>
      </c>
      <c r="B2" s="33"/>
      <c r="C2" s="9"/>
    </row>
    <row r="3" spans="1:16" s="13" customFormat="1" ht="18.75" x14ac:dyDescent="0.25">
      <c r="A3" s="1" t="str">
        <f>+'Ejecución Tipo de Gasto'!A3</f>
        <v>31 DE OCTUBRE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105</v>
      </c>
      <c r="C6" s="18" t="s">
        <v>17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</row>
    <row r="7" spans="1:16" s="12" customFormat="1" ht="24" x14ac:dyDescent="0.25">
      <c r="A7" s="31" t="s">
        <v>120</v>
      </c>
      <c r="B7" s="37" t="s">
        <v>121</v>
      </c>
      <c r="C7" s="52" t="s">
        <v>58</v>
      </c>
      <c r="D7" s="40">
        <f>+SUMIFS('SIIF-Ejecución'!$T$3:$T$48,'SIIF-Ejecución'!$C$3:$C$48,'Ejecución Deuda'!$A7,'SIIF-Ejecución'!$N$3:$N$48,'Ejecución Deuda'!$C7)</f>
        <v>0</v>
      </c>
      <c r="E7" s="40">
        <f>+SUMIFS('SIIF-Ejecución'!$U$3:$U$48,'SIIF-Ejecución'!$C$3:$C$48,'Ejecución Deuda'!$A7,'SIIF-Ejecución'!$N$3:$N$48,'Ejecución Deuda'!$C7)</f>
        <v>0</v>
      </c>
      <c r="F7" s="40">
        <f>+SUMIFS('SIIF-Ejecución'!$V$3:$V$48,'SIIF-Ejecución'!$C$3:$C$48,'Ejecución Deuda'!$A7,'SIIF-Ejecución'!$N$3:$N$48,'Ejecución Deuda'!$C7)</f>
        <v>0</v>
      </c>
      <c r="G7" s="21">
        <f t="shared" ref="G7" si="2">IF(D7=0,0,ROUND(F7/D7,4))</f>
        <v>0</v>
      </c>
      <c r="H7" s="41">
        <f t="shared" ref="H7" si="3">D7-F7</f>
        <v>0</v>
      </c>
      <c r="I7" s="40">
        <f>+SUMIFS('SIIF-Ejecución'!$X$3:$X$48,'SIIF-Ejecución'!$C$3:$C$48,'Ejecución Deuda'!$A7,'SIIF-Ejecución'!$N$3:$N$48,'Ejecución Deuda'!$C7)</f>
        <v>0</v>
      </c>
      <c r="J7" s="41">
        <f t="shared" ref="J7" si="4">F7-I7</f>
        <v>0</v>
      </c>
      <c r="K7" s="21">
        <f t="shared" ref="K7" si="5">IF(D7=0,0,ROUND(I7/D7,4))</f>
        <v>0</v>
      </c>
      <c r="L7" s="40">
        <f>+SUMIFS('SIIF-Ejecución'!$Y$3:$Y$48,'SIIF-Ejecución'!$C$3:$C$48,'Ejecución Deuda'!$A7,'SIIF-Ejecución'!$N$3:$N$48,'Ejecución Deuda'!$C7)</f>
        <v>0</v>
      </c>
      <c r="M7" s="41">
        <f>I7-L7</f>
        <v>0</v>
      </c>
      <c r="N7" s="21">
        <f t="shared" ref="N7" si="6">IF(D7=0,0,ROUND(L7/D7,4))</f>
        <v>0</v>
      </c>
      <c r="O7" s="40">
        <f>+SUMIFS('SIIF-Ejecución'!$AA$3:$AA$48,'SIIF-Ejecución'!$C$3:$C$48,'Ejecución Deuda'!$A7,'SIIF-Ejecución'!$N$3:$N$48,'Ejecución Deuda'!$C7)</f>
        <v>0</v>
      </c>
      <c r="P7" s="21">
        <f t="shared" ref="P7" si="7">IF(D7=0,0,ROUND(O7/D7,4))</f>
        <v>0</v>
      </c>
    </row>
    <row r="8" spans="1:16" s="19" customFormat="1" ht="21.75" customHeight="1" x14ac:dyDescent="0.25">
      <c r="A8" s="128" t="s">
        <v>124</v>
      </c>
      <c r="B8" s="130"/>
      <c r="C8" s="130"/>
      <c r="D8" s="39">
        <f>SUM(D7:D7)</f>
        <v>0</v>
      </c>
      <c r="E8" s="39">
        <f>SUM(E7:E7)</f>
        <v>0</v>
      </c>
      <c r="F8" s="39">
        <f>SUM(F7:F7)</f>
        <v>0</v>
      </c>
      <c r="G8" s="26">
        <f>IF(D8=0,0,ROUND(F8/D8,4))</f>
        <v>0</v>
      </c>
      <c r="H8" s="25">
        <f>SUM(H7:H7)</f>
        <v>0</v>
      </c>
      <c r="I8" s="25">
        <f>SUM(I7:I7)</f>
        <v>0</v>
      </c>
      <c r="J8" s="25">
        <f>SUM(J7:J7)</f>
        <v>0</v>
      </c>
      <c r="K8" s="26">
        <f>IF(D8=0,0,ROUND(I8/D8,4))</f>
        <v>0</v>
      </c>
      <c r="L8" s="25">
        <f>SUM(L7:L7)</f>
        <v>0</v>
      </c>
      <c r="M8" s="25">
        <f>SUM(M7:M7)</f>
        <v>0</v>
      </c>
      <c r="N8" s="26">
        <f>IF(D8=0,0,ROUND(L8/D8,4))</f>
        <v>0</v>
      </c>
      <c r="O8" s="25">
        <f>SUM(O7:O7)</f>
        <v>0</v>
      </c>
      <c r="P8" s="26">
        <f>IF(D8=0,0,ROUND(O8/D8,4))</f>
        <v>0</v>
      </c>
    </row>
    <row r="9" spans="1:16" s="2" customFormat="1" x14ac:dyDescent="0.25">
      <c r="B9" s="3" t="s">
        <v>100</v>
      </c>
      <c r="D9" s="42" t="str">
        <f>IF(D$8='Ejecución Tipo de Gasto'!C12,"",'Ejecución Tipo de Gasto'!C12-D$8)</f>
        <v/>
      </c>
      <c r="E9" s="42" t="str">
        <f>IF(E$8='Ejecución Tipo de Gasto'!D12,"",'Ejecución Tipo de Gasto'!D12-E$8)</f>
        <v/>
      </c>
      <c r="F9" s="42" t="str">
        <f>IF(F$8='Ejecución Tipo de Gasto'!E12,"",'Ejecución Tipo de Gasto'!E12-F$8)</f>
        <v/>
      </c>
      <c r="G9" s="30"/>
      <c r="H9" s="45" t="str">
        <f>IF(H$8='Ejecución Tipo de Gasto'!G12,"",'Ejecución Tipo de Gasto'!G12-H$8)</f>
        <v/>
      </c>
      <c r="I9" s="42" t="str">
        <f>IF(I$8='Ejecución Tipo de Gasto'!H12,"",'Ejecución Tipo de Gasto'!H12-I$8)</f>
        <v/>
      </c>
      <c r="J9" s="45"/>
      <c r="K9" s="30"/>
      <c r="L9" s="42" t="str">
        <f>IF(L$8='Ejecución Tipo de Gasto'!K12,"",'Ejecución Tipo de Gasto'!K12-L$8)</f>
        <v/>
      </c>
      <c r="M9" s="42" t="str">
        <f>IF(M$8='Ejecución Tipo de Gasto'!L12,"",'Ejecución Tipo de Gasto'!L21-M$8)</f>
        <v/>
      </c>
      <c r="N9" s="30"/>
      <c r="O9" s="42" t="str">
        <f>IF(O$8='Ejecución Tipo de Gasto'!N12,"",'Ejecución Tipo de Gasto'!N12-O$8)</f>
        <v/>
      </c>
    </row>
    <row r="12" spans="1:16" x14ac:dyDescent="0.25">
      <c r="D12" s="44"/>
    </row>
  </sheetData>
  <mergeCells count="1">
    <mergeCell ref="A8:C8"/>
  </mergeCells>
  <conditionalFormatting sqref="D9:F9 L9:M9 O9 H9:J9">
    <cfRule type="expression" dxfId="3" priority="1" stopIfTrue="1">
      <formula>D9&lt;&gt;""</formula>
    </cfRule>
    <cfRule type="expression" dxfId="2" priority="2" stopIfTrue="1">
      <formula>D9=""</formula>
    </cfRule>
  </conditionalFormatting>
  <dataValidations count="7">
    <dataValidation allowBlank="1" showInputMessage="1" showErrorMessage="1" prompt="Columna M del Reporte SIIF denominado &quot;Situación de apropiaciones&quot;" sqref="A6"/>
    <dataValidation allowBlank="1" showInputMessage="1" showErrorMessage="1" prompt="Columna N del Reporte SIIF denominado &quot;Situación de apropiaciones&quot;" sqref="B6"/>
    <dataValidation allowBlank="1" showInputMessage="1" showErrorMessage="1" prompt="Columna Q del Reporte SIIF denominado &quot;Situación de apropiaciones&quot;" sqref="C6"/>
    <dataValidation allowBlank="1" showInputMessage="1" showErrorMessage="1" prompt="Columna Y del Reporte SIIF denominado &quot;Situación de apropiaciones&quot;" sqref="D6:E6"/>
    <dataValidation allowBlank="1" showInputMessage="1" showErrorMessage="1" prompt="Columna AG del Reporte SIIF denominado &quot;Situación de apropiaciones&quot;" sqref="F6"/>
    <dataValidation allowBlank="1" showInputMessage="1" showErrorMessage="1" prompt="Columna AC del Reporte SIIF &quot;Compromisos&quot;" sqref="I6:J6"/>
    <dataValidation allowBlank="1" showInputMessage="1" showErrorMessage="1" prompt="Columna AC -  AD del Reporte SIIF &quot;Compromisos&quot;" sqref="L6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="110" zoomScaleNormal="110" workbookViewId="0">
      <selection activeCell="C17" sqref="C17"/>
    </sheetView>
  </sheetViews>
  <sheetFormatPr baseColWidth="10" defaultRowHeight="12.75" x14ac:dyDescent="0.2"/>
  <cols>
    <col min="1" max="1" width="11.42578125" style="135"/>
    <col min="2" max="2" width="26.5703125" style="135" customWidth="1"/>
    <col min="3" max="3" width="17.5703125" style="135" customWidth="1"/>
    <col min="4" max="4" width="18.140625" style="135" customWidth="1"/>
    <col min="5" max="5" width="14.7109375" style="135" customWidth="1"/>
    <col min="6" max="6" width="16.28515625" style="135" customWidth="1"/>
    <col min="7" max="7" width="17.7109375" style="135" bestFit="1" customWidth="1"/>
    <col min="8" max="8" width="15.28515625" style="135" customWidth="1"/>
    <col min="9" max="9" width="15.7109375" style="135" customWidth="1"/>
    <col min="10" max="12" width="17" style="135" customWidth="1"/>
    <col min="13" max="13" width="11.5703125" style="135" bestFit="1" customWidth="1"/>
    <col min="14" max="14" width="15.28515625" style="135" customWidth="1"/>
    <col min="15" max="15" width="11.5703125" style="135" bestFit="1" customWidth="1"/>
    <col min="16" max="16" width="15.7109375" style="135" customWidth="1"/>
    <col min="17" max="17" width="14.42578125" style="135" customWidth="1"/>
    <col min="18" max="18" width="11.5703125" style="135" bestFit="1" customWidth="1"/>
    <col min="19" max="19" width="15.140625" style="135" customWidth="1"/>
    <col min="20" max="20" width="11.5703125" style="135" bestFit="1" customWidth="1"/>
    <col min="21" max="16384" width="11.42578125" style="135"/>
  </cols>
  <sheetData>
    <row r="1" spans="1:20" ht="18" x14ac:dyDescent="0.2">
      <c r="A1" s="131" t="s">
        <v>73</v>
      </c>
      <c r="B1" s="132"/>
      <c r="C1" s="133"/>
      <c r="D1" s="134"/>
      <c r="E1" s="134"/>
      <c r="F1" s="134"/>
      <c r="G1" s="134"/>
      <c r="H1" s="134"/>
      <c r="I1" s="134"/>
      <c r="J1" s="134"/>
      <c r="K1" s="134"/>
    </row>
    <row r="2" spans="1:20" ht="15.75" x14ac:dyDescent="0.2">
      <c r="A2" s="136" t="s">
        <v>182</v>
      </c>
      <c r="B2" s="132"/>
      <c r="C2" s="133"/>
      <c r="D2" s="134"/>
      <c r="E2" s="134"/>
      <c r="F2" s="134"/>
      <c r="G2" s="134"/>
      <c r="H2" s="134"/>
      <c r="I2" s="134"/>
      <c r="J2" s="134"/>
      <c r="K2" s="134"/>
    </row>
    <row r="3" spans="1:20" x14ac:dyDescent="0.2">
      <c r="A3" s="137"/>
      <c r="B3" s="138"/>
      <c r="C3" s="134"/>
      <c r="D3" s="138"/>
      <c r="E3" s="138"/>
      <c r="F3" s="138"/>
      <c r="G3" s="138"/>
      <c r="H3" s="138"/>
      <c r="I3" s="138"/>
      <c r="J3" s="138"/>
      <c r="K3" s="138"/>
    </row>
    <row r="4" spans="1:20" x14ac:dyDescent="0.2">
      <c r="A4" s="139" t="s">
        <v>108</v>
      </c>
      <c r="B4" s="140">
        <f>+'[1]SIIF-Apropiaciones'!I8</f>
        <v>45596</v>
      </c>
      <c r="C4" s="134"/>
      <c r="D4" s="134"/>
      <c r="E4" s="134"/>
      <c r="F4" s="134"/>
      <c r="G4" s="134"/>
      <c r="H4" s="134"/>
      <c r="I4" s="134"/>
      <c r="J4" s="134"/>
      <c r="K4" s="134"/>
    </row>
    <row r="5" spans="1:20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20" x14ac:dyDescent="0.2">
      <c r="A6" s="141" t="s">
        <v>34</v>
      </c>
      <c r="B6" s="141" t="s">
        <v>109</v>
      </c>
      <c r="C6" s="141" t="s">
        <v>65</v>
      </c>
      <c r="D6" s="142" t="s">
        <v>110</v>
      </c>
      <c r="E6" s="142" t="s">
        <v>111</v>
      </c>
      <c r="F6" s="142" t="s">
        <v>112</v>
      </c>
      <c r="G6" s="142" t="s">
        <v>113</v>
      </c>
      <c r="H6" s="142" t="s">
        <v>114</v>
      </c>
      <c r="I6" s="142" t="s">
        <v>115</v>
      </c>
      <c r="J6" s="142" t="s">
        <v>125</v>
      </c>
      <c r="K6" s="142" t="s">
        <v>126</v>
      </c>
      <c r="L6" s="142" t="s">
        <v>127</v>
      </c>
      <c r="M6" s="142" t="s">
        <v>128</v>
      </c>
      <c r="N6" s="142" t="s">
        <v>129</v>
      </c>
      <c r="O6" s="142" t="s">
        <v>130</v>
      </c>
      <c r="P6" s="142" t="s">
        <v>131</v>
      </c>
      <c r="Q6" s="142" t="s">
        <v>132</v>
      </c>
      <c r="R6" s="142" t="s">
        <v>133</v>
      </c>
      <c r="S6" s="142" t="s">
        <v>134</v>
      </c>
      <c r="T6" s="142" t="s">
        <v>135</v>
      </c>
    </row>
    <row r="7" spans="1:20" s="147" customFormat="1" ht="38.25" x14ac:dyDescent="0.2">
      <c r="A7" s="143" t="s">
        <v>75</v>
      </c>
      <c r="B7" s="144" t="s">
        <v>76</v>
      </c>
      <c r="C7" s="144" t="s">
        <v>77</v>
      </c>
      <c r="D7" s="144" t="s">
        <v>183</v>
      </c>
      <c r="E7" s="144" t="s">
        <v>184</v>
      </c>
      <c r="F7" s="145" t="s">
        <v>185</v>
      </c>
      <c r="G7" s="145" t="s">
        <v>186</v>
      </c>
      <c r="H7" s="146" t="s">
        <v>187</v>
      </c>
      <c r="I7" s="146" t="s">
        <v>188</v>
      </c>
      <c r="J7" s="146" t="s">
        <v>189</v>
      </c>
      <c r="K7" s="146" t="s">
        <v>190</v>
      </c>
      <c r="L7" s="146" t="s">
        <v>191</v>
      </c>
      <c r="M7" s="146" t="s">
        <v>192</v>
      </c>
      <c r="N7" s="146" t="s">
        <v>193</v>
      </c>
      <c r="O7" s="146" t="s">
        <v>194</v>
      </c>
      <c r="P7" s="146" t="s">
        <v>195</v>
      </c>
      <c r="Q7" s="145" t="s">
        <v>196</v>
      </c>
      <c r="R7" s="145" t="s">
        <v>197</v>
      </c>
      <c r="S7" s="145" t="s">
        <v>198</v>
      </c>
      <c r="T7" s="145" t="s">
        <v>199</v>
      </c>
    </row>
    <row r="8" spans="1:20" ht="18.75" customHeight="1" x14ac:dyDescent="0.2">
      <c r="A8" s="148" t="s">
        <v>89</v>
      </c>
      <c r="B8" s="149" t="s">
        <v>90</v>
      </c>
      <c r="C8" s="150">
        <v>70475200000</v>
      </c>
      <c r="D8" s="150">
        <v>38295038</v>
      </c>
      <c r="E8" s="151">
        <f>+D8/C8</f>
        <v>5.4338317592571577E-4</v>
      </c>
      <c r="F8" s="150">
        <v>20234463</v>
      </c>
      <c r="G8" s="151">
        <f t="shared" ref="G8:G15" si="0">+F8/C8</f>
        <v>2.8711465877358277E-4</v>
      </c>
      <c r="H8" s="152">
        <f>+D8+F8</f>
        <v>58529501</v>
      </c>
      <c r="I8" s="151">
        <f>+H8/C8</f>
        <v>8.3049783469929842E-4</v>
      </c>
      <c r="J8" s="152">
        <f>+D8-K8</f>
        <v>0</v>
      </c>
      <c r="K8" s="152">
        <v>38295038</v>
      </c>
      <c r="L8" s="150">
        <v>38295038</v>
      </c>
      <c r="M8" s="151">
        <f>+L8/K8</f>
        <v>1</v>
      </c>
      <c r="N8" s="150">
        <v>38295038</v>
      </c>
      <c r="O8" s="151">
        <f>+N8/K8</f>
        <v>1</v>
      </c>
      <c r="P8" s="150">
        <f>+K8-N8</f>
        <v>0</v>
      </c>
      <c r="Q8" s="150">
        <v>20234463</v>
      </c>
      <c r="R8" s="151">
        <f>+Q8/F8</f>
        <v>1</v>
      </c>
      <c r="S8" s="150">
        <v>20234463</v>
      </c>
      <c r="T8" s="151">
        <f>+S8/F8</f>
        <v>1</v>
      </c>
    </row>
    <row r="9" spans="1:20" ht="18.75" customHeight="1" x14ac:dyDescent="0.2">
      <c r="A9" s="148" t="s">
        <v>91</v>
      </c>
      <c r="B9" s="149" t="s">
        <v>92</v>
      </c>
      <c r="C9" s="150">
        <v>34669621000</v>
      </c>
      <c r="D9" s="150">
        <v>2099661595.7900009</v>
      </c>
      <c r="E9" s="151">
        <f t="shared" ref="E9:E11" si="1">+D9/C9</f>
        <v>6.0562000253478424E-2</v>
      </c>
      <c r="F9" s="150">
        <v>653687214</v>
      </c>
      <c r="G9" s="151">
        <f t="shared" si="0"/>
        <v>1.8854755118321024E-2</v>
      </c>
      <c r="H9" s="152">
        <f t="shared" ref="H9:H11" si="2">+D9+F9</f>
        <v>2753348809.7900009</v>
      </c>
      <c r="I9" s="151">
        <f t="shared" ref="I9:I15" si="3">+H9/C9</f>
        <v>7.9416755371799444E-2</v>
      </c>
      <c r="J9" s="152">
        <f>+D9-K9</f>
        <v>32485996.000000954</v>
      </c>
      <c r="K9" s="152">
        <v>2067175599.79</v>
      </c>
      <c r="L9" s="150">
        <v>2065299252.79</v>
      </c>
      <c r="M9" s="151">
        <f t="shared" ref="M9:M15" si="4">+L9/K9</f>
        <v>0.99909231368627294</v>
      </c>
      <c r="N9" s="150">
        <v>2065299252.79</v>
      </c>
      <c r="O9" s="151">
        <f t="shared" ref="O9:O15" si="5">+N9/K9</f>
        <v>0.99909231368627294</v>
      </c>
      <c r="P9" s="150">
        <f t="shared" ref="P9:P12" si="6">+K9-N9</f>
        <v>1876347</v>
      </c>
      <c r="Q9" s="150">
        <v>651139864</v>
      </c>
      <c r="R9" s="151">
        <f t="shared" ref="R9" si="7">+Q9/F9</f>
        <v>0.99610310566668048</v>
      </c>
      <c r="S9" s="150">
        <v>651139864</v>
      </c>
      <c r="T9" s="151">
        <f t="shared" ref="T9:T15" si="8">+S9/F9</f>
        <v>0.99610310566668048</v>
      </c>
    </row>
    <row r="10" spans="1:20" ht="18.75" customHeight="1" x14ac:dyDescent="0.2">
      <c r="A10" s="148" t="s">
        <v>93</v>
      </c>
      <c r="B10" s="149" t="s">
        <v>94</v>
      </c>
      <c r="C10" s="150">
        <v>2572200000</v>
      </c>
      <c r="D10" s="150">
        <v>0</v>
      </c>
      <c r="E10" s="151">
        <f t="shared" si="1"/>
        <v>0</v>
      </c>
      <c r="F10" s="150">
        <v>0</v>
      </c>
      <c r="G10" s="151">
        <f t="shared" si="0"/>
        <v>0</v>
      </c>
      <c r="H10" s="152">
        <f t="shared" si="2"/>
        <v>0</v>
      </c>
      <c r="I10" s="151">
        <f t="shared" si="3"/>
        <v>0</v>
      </c>
      <c r="J10" s="152">
        <v>0</v>
      </c>
      <c r="K10" s="152">
        <f>+D10-J10</f>
        <v>0</v>
      </c>
      <c r="L10" s="150">
        <v>0</v>
      </c>
      <c r="M10" s="151">
        <v>0</v>
      </c>
      <c r="N10" s="150">
        <v>0</v>
      </c>
      <c r="O10" s="151">
        <v>0</v>
      </c>
      <c r="P10" s="150">
        <f t="shared" si="6"/>
        <v>0</v>
      </c>
      <c r="Q10" s="150">
        <v>0</v>
      </c>
      <c r="R10" s="151">
        <v>0</v>
      </c>
      <c r="S10" s="150">
        <v>0</v>
      </c>
      <c r="T10" s="151">
        <v>0</v>
      </c>
    </row>
    <row r="11" spans="1:20" ht="29.25" customHeight="1" x14ac:dyDescent="0.2">
      <c r="A11" s="148" t="s">
        <v>95</v>
      </c>
      <c r="B11" s="149" t="s">
        <v>96</v>
      </c>
      <c r="C11" s="150">
        <v>4274855144</v>
      </c>
      <c r="D11" s="150">
        <v>0</v>
      </c>
      <c r="E11" s="151">
        <f t="shared" si="1"/>
        <v>0</v>
      </c>
      <c r="F11" s="150">
        <v>0</v>
      </c>
      <c r="G11" s="151">
        <f t="shared" si="0"/>
        <v>0</v>
      </c>
      <c r="H11" s="152">
        <f t="shared" si="2"/>
        <v>0</v>
      </c>
      <c r="I11" s="151">
        <f t="shared" si="3"/>
        <v>0</v>
      </c>
      <c r="J11" s="152">
        <v>0</v>
      </c>
      <c r="K11" s="152">
        <f>+D11-J11</f>
        <v>0</v>
      </c>
      <c r="L11" s="150">
        <v>0</v>
      </c>
      <c r="M11" s="151">
        <v>0</v>
      </c>
      <c r="N11" s="150">
        <v>0</v>
      </c>
      <c r="O11" s="151">
        <v>0</v>
      </c>
      <c r="P11" s="150">
        <f t="shared" si="6"/>
        <v>0</v>
      </c>
      <c r="Q11" s="150">
        <v>0</v>
      </c>
      <c r="R11" s="151">
        <v>0</v>
      </c>
      <c r="S11" s="150">
        <v>0</v>
      </c>
      <c r="T11" s="151">
        <v>0</v>
      </c>
    </row>
    <row r="12" spans="1:20" s="147" customFormat="1" ht="18.75" customHeight="1" x14ac:dyDescent="0.2">
      <c r="A12" s="153" t="s">
        <v>34</v>
      </c>
      <c r="B12" s="154" t="s">
        <v>97</v>
      </c>
      <c r="C12" s="155">
        <f>SUM(C8:C11)</f>
        <v>111991876144</v>
      </c>
      <c r="D12" s="155">
        <f>SUM(D8:D11)</f>
        <v>2137956633.7900009</v>
      </c>
      <c r="E12" s="156">
        <f>+D12/C12</f>
        <v>1.9090283218766692E-2</v>
      </c>
      <c r="F12" s="157">
        <f>SUM(F8:F11)</f>
        <v>673921677</v>
      </c>
      <c r="G12" s="158">
        <f t="shared" si="0"/>
        <v>6.0175943131220199E-3</v>
      </c>
      <c r="H12" s="159">
        <f>SUM(H8:H11)</f>
        <v>2811878310.7900009</v>
      </c>
      <c r="I12" s="160">
        <f t="shared" si="3"/>
        <v>2.5107877531888711E-2</v>
      </c>
      <c r="J12" s="159">
        <f>SUM(J8:J11)</f>
        <v>32485996.000000954</v>
      </c>
      <c r="K12" s="159">
        <f>SUM(K8:K11)</f>
        <v>2105470637.79</v>
      </c>
      <c r="L12" s="159">
        <f>SUM(L8:L11)</f>
        <v>2103594290.79</v>
      </c>
      <c r="M12" s="160">
        <f t="shared" si="4"/>
        <v>0.9991088230031222</v>
      </c>
      <c r="N12" s="159">
        <f>+N8+N9+N10+N11</f>
        <v>2103594290.79</v>
      </c>
      <c r="O12" s="160">
        <f t="shared" si="5"/>
        <v>0.9991088230031222</v>
      </c>
      <c r="P12" s="159">
        <f t="shared" si="6"/>
        <v>1876347</v>
      </c>
      <c r="Q12" s="161">
        <f>SUM(Q8:Q11)</f>
        <v>671374327</v>
      </c>
      <c r="R12" s="158">
        <f>+Q12/F12</f>
        <v>0.99622010971461894</v>
      </c>
      <c r="S12" s="161">
        <f>SUM(S8:S11)</f>
        <v>671374327</v>
      </c>
      <c r="T12" s="158">
        <f t="shared" si="8"/>
        <v>0.99622010971461894</v>
      </c>
    </row>
    <row r="13" spans="1:20" s="147" customFormat="1" x14ac:dyDescent="0.2">
      <c r="A13" s="153" t="s">
        <v>109</v>
      </c>
      <c r="B13" s="154" t="s">
        <v>144</v>
      </c>
      <c r="C13" s="152">
        <v>10636769355</v>
      </c>
      <c r="D13" s="152">
        <v>0</v>
      </c>
      <c r="E13" s="162">
        <v>0</v>
      </c>
      <c r="F13" s="163">
        <v>0</v>
      </c>
      <c r="G13" s="164">
        <v>0</v>
      </c>
      <c r="H13" s="165">
        <v>0</v>
      </c>
      <c r="I13" s="166">
        <v>0</v>
      </c>
      <c r="J13" s="165">
        <v>0</v>
      </c>
      <c r="K13" s="165">
        <f>+D13-J13</f>
        <v>0</v>
      </c>
      <c r="L13" s="165">
        <v>0</v>
      </c>
      <c r="M13" s="166">
        <v>0</v>
      </c>
      <c r="N13" s="165">
        <v>0</v>
      </c>
      <c r="O13" s="166">
        <v>0</v>
      </c>
      <c r="P13" s="165">
        <v>0</v>
      </c>
      <c r="Q13" s="163">
        <v>0</v>
      </c>
      <c r="R13" s="164">
        <v>0</v>
      </c>
      <c r="S13" s="163">
        <v>0</v>
      </c>
      <c r="T13" s="164">
        <v>0</v>
      </c>
    </row>
    <row r="14" spans="1:20" s="147" customFormat="1" x14ac:dyDescent="0.2">
      <c r="A14" s="153" t="s">
        <v>65</v>
      </c>
      <c r="B14" s="154" t="s">
        <v>98</v>
      </c>
      <c r="C14" s="152">
        <v>1326150357741</v>
      </c>
      <c r="D14" s="152">
        <v>922461387916.74023</v>
      </c>
      <c r="E14" s="162">
        <f>+D14/C14</f>
        <v>0.69559336355199242</v>
      </c>
      <c r="F14" s="163">
        <v>9035792319.3500366</v>
      </c>
      <c r="G14" s="164">
        <f t="shared" si="0"/>
        <v>6.8135504142545697E-3</v>
      </c>
      <c r="H14" s="165">
        <f>+F14+D14</f>
        <v>931497180236.09033</v>
      </c>
      <c r="I14" s="166">
        <f t="shared" si="3"/>
        <v>0.70240691396624699</v>
      </c>
      <c r="J14" s="165">
        <f>+D14-K14</f>
        <v>126913231.20031738</v>
      </c>
      <c r="K14" s="165">
        <v>922334474685.53992</v>
      </c>
      <c r="L14" s="165">
        <v>396418154519.76001</v>
      </c>
      <c r="M14" s="166">
        <f t="shared" si="4"/>
        <v>0.42979869602609677</v>
      </c>
      <c r="N14" s="165">
        <v>258323447958.92001</v>
      </c>
      <c r="O14" s="166">
        <f>+N14/K14</f>
        <v>0.28007567216545021</v>
      </c>
      <c r="P14" s="165">
        <f>+K14-L14</f>
        <v>525916320165.77991</v>
      </c>
      <c r="Q14" s="163">
        <v>9035792319.3500004</v>
      </c>
      <c r="R14" s="164">
        <f>+Q14/F14</f>
        <v>0.999999999999996</v>
      </c>
      <c r="S14" s="163">
        <v>9035792319.3500004</v>
      </c>
      <c r="T14" s="164">
        <f t="shared" si="8"/>
        <v>0.999999999999996</v>
      </c>
    </row>
    <row r="15" spans="1:20" s="147" customFormat="1" x14ac:dyDescent="0.2">
      <c r="A15" s="167"/>
      <c r="B15" s="168" t="s">
        <v>99</v>
      </c>
      <c r="C15" s="169">
        <f>+C12+C13+C14</f>
        <v>1448779003240</v>
      </c>
      <c r="D15" s="169">
        <f>+D12+D13+D14</f>
        <v>924599344550.53027</v>
      </c>
      <c r="E15" s="170">
        <f>+D15/C15</f>
        <v>0.63819212073255327</v>
      </c>
      <c r="F15" s="169">
        <f>+F12+F14</f>
        <v>9709713996.3500366</v>
      </c>
      <c r="G15" s="170">
        <f t="shared" si="0"/>
        <v>6.701998009796914E-3</v>
      </c>
      <c r="H15" s="169">
        <f>+H12+H14</f>
        <v>934309058546.88037</v>
      </c>
      <c r="I15" s="170">
        <f t="shared" si="3"/>
        <v>0.64489411874235025</v>
      </c>
      <c r="J15" s="169">
        <f>+J12+J14</f>
        <v>159399227.20031834</v>
      </c>
      <c r="K15" s="169">
        <f>+K12+K14</f>
        <v>924439945323.32996</v>
      </c>
      <c r="L15" s="169">
        <f>+L12+L14</f>
        <v>398521748810.54999</v>
      </c>
      <c r="M15" s="170">
        <f t="shared" si="4"/>
        <v>0.43109533596708</v>
      </c>
      <c r="N15" s="169">
        <f>+N12+N14</f>
        <v>260427042249.71002</v>
      </c>
      <c r="O15" s="170">
        <f t="shared" si="5"/>
        <v>0.28171331579427117</v>
      </c>
      <c r="P15" s="169">
        <f>+K15-L15</f>
        <v>525918196512.77997</v>
      </c>
      <c r="Q15" s="171">
        <f>+Q12+Q14</f>
        <v>9707166646.3500004</v>
      </c>
      <c r="R15" s="172">
        <f>+Q15/F15</f>
        <v>0.99973764932715903</v>
      </c>
      <c r="S15" s="171">
        <f>+S12+S14</f>
        <v>9707166646.3500004</v>
      </c>
      <c r="T15" s="172">
        <f t="shared" si="8"/>
        <v>0.99973764932715903</v>
      </c>
    </row>
    <row r="16" spans="1:20" x14ac:dyDescent="0.2">
      <c r="A16" s="173"/>
      <c r="B16" s="174" t="s">
        <v>100</v>
      </c>
      <c r="C16" s="175">
        <v>0</v>
      </c>
      <c r="D16" s="173"/>
      <c r="E16" s="173"/>
      <c r="F16" s="173"/>
      <c r="G16" s="173"/>
      <c r="H16" s="173"/>
      <c r="I16" s="173"/>
      <c r="J16" s="173"/>
      <c r="K16" s="173"/>
      <c r="M16" s="173"/>
      <c r="O16" s="173"/>
      <c r="P16" s="173"/>
    </row>
    <row r="17" spans="1:16" ht="13.5" x14ac:dyDescent="0.25">
      <c r="A17" s="173"/>
      <c r="B17" s="174"/>
      <c r="C17" s="175"/>
      <c r="D17" s="173"/>
      <c r="E17" s="173"/>
      <c r="F17" s="173"/>
      <c r="G17" s="173"/>
      <c r="H17" s="173"/>
      <c r="I17" s="176" t="s">
        <v>206</v>
      </c>
      <c r="J17" s="173"/>
      <c r="K17" s="177">
        <v>-121718542</v>
      </c>
      <c r="L17" s="178"/>
      <c r="M17" s="173"/>
      <c r="O17" s="173"/>
      <c r="P17" s="173"/>
    </row>
    <row r="18" spans="1:16" ht="13.5" x14ac:dyDescent="0.25">
      <c r="A18" s="134"/>
      <c r="B18" s="132"/>
      <c r="C18" s="132"/>
      <c r="D18" s="134"/>
      <c r="E18" s="134"/>
      <c r="F18" s="134"/>
      <c r="G18" s="134"/>
      <c r="H18" s="134"/>
      <c r="I18" s="176" t="s">
        <v>207</v>
      </c>
      <c r="J18" s="134"/>
      <c r="K18" s="179">
        <v>-37680685.200000003</v>
      </c>
    </row>
    <row r="19" spans="1:16" ht="13.5" thickBot="1" x14ac:dyDescent="0.25">
      <c r="D19" s="180"/>
      <c r="E19" s="180"/>
      <c r="F19" s="181"/>
      <c r="G19" s="181"/>
    </row>
    <row r="20" spans="1:16" ht="77.25" thickBot="1" x14ac:dyDescent="0.25">
      <c r="C20" s="182" t="s">
        <v>200</v>
      </c>
      <c r="D20" s="183" t="s">
        <v>136</v>
      </c>
      <c r="E20" s="184" t="s">
        <v>201</v>
      </c>
      <c r="F20" s="185" t="s">
        <v>137</v>
      </c>
      <c r="G20" s="184" t="s">
        <v>202</v>
      </c>
      <c r="H20" s="185" t="s">
        <v>137</v>
      </c>
      <c r="I20" s="184" t="s">
        <v>203</v>
      </c>
      <c r="J20" s="185" t="s">
        <v>137</v>
      </c>
      <c r="K20" s="184" t="s">
        <v>204</v>
      </c>
      <c r="L20" s="185" t="s">
        <v>137</v>
      </c>
    </row>
    <row r="21" spans="1:16" x14ac:dyDescent="0.2">
      <c r="C21" s="186">
        <f>+C12</f>
        <v>111991876144</v>
      </c>
      <c r="D21" s="187" t="s">
        <v>138</v>
      </c>
      <c r="E21" s="188">
        <f>+D12</f>
        <v>2137956633.7900009</v>
      </c>
      <c r="F21" s="189">
        <f>+E21/C21</f>
        <v>1.9090283218766692E-2</v>
      </c>
      <c r="G21" s="188">
        <v>436150865</v>
      </c>
      <c r="H21" s="189">
        <f>+G21/C21</f>
        <v>3.8944866361484464E-3</v>
      </c>
      <c r="I21" s="188">
        <v>1700423661.79</v>
      </c>
      <c r="J21" s="189">
        <f>+I21/C21</f>
        <v>1.5183455446389544E-2</v>
      </c>
      <c r="K21" s="188">
        <v>1382107</v>
      </c>
      <c r="L21" s="189">
        <f>+K21/C21</f>
        <v>1.2341136228692842E-5</v>
      </c>
    </row>
    <row r="22" spans="1:16" x14ac:dyDescent="0.2">
      <c r="C22" s="190">
        <f>+C13</f>
        <v>10636769355</v>
      </c>
      <c r="D22" s="191" t="s">
        <v>145</v>
      </c>
      <c r="E22" s="192">
        <f>+D13</f>
        <v>0</v>
      </c>
      <c r="F22" s="193">
        <f>+E22/C22</f>
        <v>0</v>
      </c>
      <c r="G22" s="192">
        <v>0</v>
      </c>
      <c r="H22" s="193">
        <f>+G22/C22</f>
        <v>0</v>
      </c>
      <c r="I22" s="192">
        <v>0</v>
      </c>
      <c r="J22" s="193">
        <f>+I22/C22</f>
        <v>0</v>
      </c>
      <c r="K22" s="192">
        <v>0</v>
      </c>
      <c r="L22" s="193">
        <v>0</v>
      </c>
    </row>
    <row r="23" spans="1:16" ht="13.5" thickBot="1" x14ac:dyDescent="0.25">
      <c r="C23" s="190">
        <f>+C14</f>
        <v>1326150357741</v>
      </c>
      <c r="D23" s="191" t="s">
        <v>98</v>
      </c>
      <c r="E23" s="192">
        <f>+D14</f>
        <v>922461387916.74023</v>
      </c>
      <c r="F23" s="193">
        <f>+E23/C23</f>
        <v>0.69559336355199242</v>
      </c>
      <c r="G23" s="192">
        <v>129851337195.17</v>
      </c>
      <c r="H23" s="193">
        <f>+G23/C23</f>
        <v>9.7915999069941237E-2</v>
      </c>
      <c r="I23" s="192">
        <v>792453137490.56995</v>
      </c>
      <c r="J23" s="193">
        <f>+I23/C23</f>
        <v>0.59755904212886979</v>
      </c>
      <c r="K23" s="192">
        <v>156913231</v>
      </c>
      <c r="L23" s="193">
        <f>+K23/C23</f>
        <v>1.1832235318119598E-4</v>
      </c>
    </row>
    <row r="24" spans="1:16" x14ac:dyDescent="0.2">
      <c r="C24" s="194">
        <f>SUM(C21:C23)</f>
        <v>1448779003240</v>
      </c>
      <c r="D24" s="195" t="s">
        <v>205</v>
      </c>
      <c r="E24" s="196">
        <f>SUM(E21:E23)</f>
        <v>924599344550.53027</v>
      </c>
      <c r="F24" s="197">
        <f>+E24/C24</f>
        <v>0.63819212073255327</v>
      </c>
      <c r="G24" s="196">
        <f>SUM(G21:G23)</f>
        <v>130287488060.17</v>
      </c>
      <c r="H24" s="197">
        <f>+G24/C24</f>
        <v>8.9929166400672222E-2</v>
      </c>
      <c r="I24" s="196">
        <f>+I21+I22+I23</f>
        <v>794153561152.35999</v>
      </c>
      <c r="J24" s="197">
        <f>+I24/C24</f>
        <v>0.54815369312803541</v>
      </c>
      <c r="K24" s="196">
        <f>+K21+K22+K23</f>
        <v>158295338</v>
      </c>
      <c r="L24" s="197">
        <f>+K24/C24</f>
        <v>1.0926120384544067E-4</v>
      </c>
    </row>
    <row r="25" spans="1:16" ht="13.5" thickBot="1" x14ac:dyDescent="0.25">
      <c r="C25" s="198"/>
      <c r="D25" s="199"/>
      <c r="E25" s="200"/>
      <c r="F25" s="201"/>
      <c r="G25" s="200"/>
      <c r="H25" s="201"/>
      <c r="I25" s="200"/>
      <c r="J25" s="201"/>
      <c r="K25" s="200"/>
      <c r="L25" s="201"/>
    </row>
    <row r="26" spans="1:16" x14ac:dyDescent="0.2">
      <c r="D26" s="181"/>
      <c r="E26" s="181"/>
      <c r="F26" s="181"/>
      <c r="G26" s="181"/>
    </row>
    <row r="27" spans="1:16" x14ac:dyDescent="0.2">
      <c r="D27" s="181"/>
      <c r="E27" s="181"/>
      <c r="F27" s="181"/>
      <c r="G27" s="181"/>
      <c r="J27" s="202"/>
    </row>
    <row r="28" spans="1:16" x14ac:dyDescent="0.2">
      <c r="D28" s="181"/>
      <c r="E28" s="181"/>
      <c r="F28" s="181"/>
      <c r="G28" s="181"/>
    </row>
    <row r="29" spans="1:16" ht="13.5" x14ac:dyDescent="0.25">
      <c r="D29" s="181"/>
      <c r="E29" s="181"/>
      <c r="F29" s="203"/>
      <c r="G29" s="203"/>
    </row>
    <row r="30" spans="1:16" x14ac:dyDescent="0.2">
      <c r="D30" s="181"/>
      <c r="E30" s="181"/>
      <c r="F30" s="181"/>
      <c r="G30" s="181"/>
    </row>
    <row r="31" spans="1:16" x14ac:dyDescent="0.2">
      <c r="D31" s="181"/>
      <c r="E31" s="181"/>
      <c r="F31" s="181"/>
      <c r="G31" s="181"/>
    </row>
    <row r="32" spans="1:16" x14ac:dyDescent="0.2">
      <c r="D32" s="181"/>
      <c r="E32" s="181"/>
      <c r="F32" s="181"/>
      <c r="G32" s="181"/>
    </row>
    <row r="33" spans="4:7" x14ac:dyDescent="0.2">
      <c r="D33" s="181"/>
      <c r="E33" s="181"/>
      <c r="F33" s="181"/>
      <c r="G33" s="181"/>
    </row>
    <row r="34" spans="4:7" x14ac:dyDescent="0.2">
      <c r="D34" s="181"/>
      <c r="E34" s="181"/>
      <c r="F34" s="181"/>
      <c r="G34" s="181"/>
    </row>
    <row r="35" spans="4:7" x14ac:dyDescent="0.2">
      <c r="D35" s="181"/>
      <c r="E35" s="181"/>
      <c r="F35" s="181"/>
      <c r="G35" s="181"/>
    </row>
    <row r="36" spans="4:7" x14ac:dyDescent="0.2">
      <c r="D36" s="181"/>
      <c r="E36" s="181"/>
      <c r="F36" s="181"/>
      <c r="G36" s="181"/>
    </row>
    <row r="37" spans="4:7" x14ac:dyDescent="0.2">
      <c r="D37" s="181"/>
      <c r="E37" s="181"/>
      <c r="F37" s="181"/>
      <c r="G37" s="181"/>
    </row>
    <row r="38" spans="4:7" x14ac:dyDescent="0.2">
      <c r="D38" s="181"/>
      <c r="E38" s="181"/>
      <c r="F38" s="181"/>
      <c r="G38" s="181"/>
    </row>
    <row r="39" spans="4:7" x14ac:dyDescent="0.2">
      <c r="D39" s="181"/>
      <c r="E39" s="181"/>
      <c r="F39" s="181"/>
      <c r="G39" s="181"/>
    </row>
    <row r="40" spans="4:7" x14ac:dyDescent="0.2">
      <c r="D40" s="181"/>
      <c r="E40" s="181"/>
      <c r="F40" s="181"/>
      <c r="G40" s="181"/>
    </row>
    <row r="41" spans="4:7" x14ac:dyDescent="0.2">
      <c r="D41" s="181"/>
      <c r="E41" s="181"/>
      <c r="F41" s="181"/>
      <c r="G41" s="181"/>
    </row>
  </sheetData>
  <mergeCells count="10">
    <mergeCell ref="I24:I25"/>
    <mergeCell ref="J24:J25"/>
    <mergeCell ref="K24:K25"/>
    <mergeCell ref="L24:L25"/>
    <mergeCell ref="C24:C25"/>
    <mergeCell ref="D24:D25"/>
    <mergeCell ref="E24:E25"/>
    <mergeCell ref="F24:F25"/>
    <mergeCell ref="G24:G25"/>
    <mergeCell ref="H24:H25"/>
  </mergeCells>
  <conditionalFormatting sqref="C16:C17">
    <cfRule type="expression" dxfId="1" priority="1" stopIfTrue="1">
      <formula>C16&lt;&gt;0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771CD363302B4F8201F63E4A3C4F9A" ma:contentTypeVersion="8" ma:contentTypeDescription="Crear nuevo documento." ma:contentTypeScope="" ma:versionID="257433bd14e0f6978cc286f0b8f85e72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09bb360b3b5eb05b6741751eb1c29bc4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DNPOI-49-9134</_dlc_DocId>
    <_dlc_DocIdUrl xmlns="af7f7f6b-44e7-444a-90a4-d02bbf46acb6">
      <Url>https://colaboracion.dnp.gov.co/CDT/_layouts/15/DocIdRedir.aspx?ID=DNPOI-49-9134</Url>
      <Description>DNPOI-49-9134</Description>
    </_dlc_DocIdUrl>
  </documentManagement>
</p:properties>
</file>

<file path=customXml/itemProps1.xml><?xml version="1.0" encoding="utf-8"?>
<ds:datastoreItem xmlns:ds="http://schemas.openxmlformats.org/officeDocument/2006/customXml" ds:itemID="{B2BB0FD2-97B3-475C-9291-0C8DDE80CF69}"/>
</file>

<file path=customXml/itemProps2.xml><?xml version="1.0" encoding="utf-8"?>
<ds:datastoreItem xmlns:ds="http://schemas.openxmlformats.org/officeDocument/2006/customXml" ds:itemID="{5436D354-FD45-420B-9E10-A64721304AB0}"/>
</file>

<file path=customXml/itemProps3.xml><?xml version="1.0" encoding="utf-8"?>
<ds:datastoreItem xmlns:ds="http://schemas.openxmlformats.org/officeDocument/2006/customXml" ds:itemID="{A3FF9B40-A0A0-4BA1-8FAB-339A69B33291}"/>
</file>

<file path=customXml/itemProps4.xml><?xml version="1.0" encoding="utf-8"?>
<ds:datastoreItem xmlns:ds="http://schemas.openxmlformats.org/officeDocument/2006/customXml" ds:itemID="{F3B17614-4068-4548-BBB6-60F3266E97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SIIF-Ejecución</vt:lpstr>
      <vt:lpstr>Ejecución Tipo de Gasto</vt:lpstr>
      <vt:lpstr>Ejecución Funcionamiento</vt:lpstr>
      <vt:lpstr>Ejecución Inversión</vt:lpstr>
      <vt:lpstr>Ejecución Deuda</vt:lpstr>
      <vt:lpstr>TOTAL REZAGO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Ramirez Parga</dc:creator>
  <cp:lastModifiedBy>Windows User</cp:lastModifiedBy>
  <dcterms:created xsi:type="dcterms:W3CDTF">2019-03-05T22:41:23Z</dcterms:created>
  <dcterms:modified xsi:type="dcterms:W3CDTF">2024-11-04T16:48:28Z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0x01010003771CD363302B4F8201F63E4A3C4F9A</vt:lpwstr>
  </property>
  <property fmtid="{D5CDD505-2E9C-101B-9397-08002B2CF9AE}" pid="3" name="_dlc_DocIdItemGuid">
    <vt:lpwstr>31d91a5a-db0b-40e2-ac26-373725e19de5</vt:lpwstr>
  </property>
</Properties>
</file>