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olors1.xml" ContentType="application/vnd.ms-office.chartcolorstyle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charts/style1.xml" ContentType="application/vnd.ms-office.chartstyle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harts/chart1.xml" ContentType="application/vnd.openxmlformats-officedocument.drawingml.char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VIVIAN\OneDrive - Departamento Nacional de Planeacion\SULMA 2024\Informe de Ejecución Presupuestal 2024\"/>
    </mc:Choice>
  </mc:AlternateContent>
  <bookViews>
    <workbookView xWindow="-120" yWindow="-120" windowWidth="29040" windowHeight="15840"/>
  </bookViews>
  <sheets>
    <sheet name="SIIF-Ejecución" sheetId="1" r:id="rId1"/>
    <sheet name="Ejecución Tipo de Gasto" sheetId="2" r:id="rId2"/>
    <sheet name="Ejecución Funcionamiento" sheetId="7" r:id="rId3"/>
    <sheet name="Ejecución Inversión" sheetId="8" r:id="rId4"/>
    <sheet name="Ejecución Deuda" sheetId="14" r:id="rId5"/>
    <sheet name="TOTAL REZAGO 2023 " sheetId="44" r:id="rId6"/>
  </sheets>
  <externalReferences>
    <externalReference r:id="rId7"/>
  </externalReferences>
  <definedNames>
    <definedName name="_xlnm._FilterDatabase" localSheetId="1" hidden="1">'Ejecución Tipo de Gasto'!$A$5:$O$15</definedName>
    <definedName name="_xlnm._FilterDatabase" localSheetId="0" hidden="1">'SIIF-Ejecución'!$A$4:$AA$35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4" i="44" l="1"/>
  <c r="I24" i="44"/>
  <c r="G24" i="44"/>
  <c r="H23" i="44"/>
  <c r="E23" i="44"/>
  <c r="F23" i="44" s="1"/>
  <c r="C23" i="44"/>
  <c r="L23" i="44" s="1"/>
  <c r="E22" i="44"/>
  <c r="F22" i="44" s="1"/>
  <c r="C22" i="44"/>
  <c r="H22" i="44" s="1"/>
  <c r="S15" i="44"/>
  <c r="C15" i="44"/>
  <c r="T14" i="44"/>
  <c r="R14" i="44"/>
  <c r="P14" i="44"/>
  <c r="O14" i="44"/>
  <c r="M14" i="44"/>
  <c r="J14" i="44"/>
  <c r="H14" i="44"/>
  <c r="I14" i="44" s="1"/>
  <c r="G14" i="44"/>
  <c r="E14" i="44"/>
  <c r="K13" i="44"/>
  <c r="T12" i="44"/>
  <c r="S12" i="44"/>
  <c r="Q12" i="44"/>
  <c r="Q15" i="44" s="1"/>
  <c r="N12" i="44"/>
  <c r="N15" i="44" s="1"/>
  <c r="L12" i="44"/>
  <c r="L15" i="44" s="1"/>
  <c r="H12" i="44"/>
  <c r="H15" i="44" s="1"/>
  <c r="I15" i="44" s="1"/>
  <c r="F12" i="44"/>
  <c r="F15" i="44" s="1"/>
  <c r="G15" i="44" s="1"/>
  <c r="D12" i="44"/>
  <c r="E21" i="44" s="1"/>
  <c r="C12" i="44"/>
  <c r="C21" i="44" s="1"/>
  <c r="P11" i="44"/>
  <c r="K11" i="44"/>
  <c r="I11" i="44"/>
  <c r="H11" i="44"/>
  <c r="G11" i="44"/>
  <c r="E11" i="44"/>
  <c r="P10" i="44"/>
  <c r="K10" i="44"/>
  <c r="K12" i="44" s="1"/>
  <c r="I10" i="44"/>
  <c r="H10" i="44"/>
  <c r="G10" i="44"/>
  <c r="E10" i="44"/>
  <c r="T9" i="44"/>
  <c r="R9" i="44"/>
  <c r="P9" i="44"/>
  <c r="O9" i="44"/>
  <c r="M9" i="44"/>
  <c r="J9" i="44"/>
  <c r="I9" i="44"/>
  <c r="H9" i="44"/>
  <c r="G9" i="44"/>
  <c r="E9" i="44"/>
  <c r="T8" i="44"/>
  <c r="R8" i="44"/>
  <c r="P8" i="44"/>
  <c r="O8" i="44"/>
  <c r="M8" i="44"/>
  <c r="J8" i="44"/>
  <c r="J12" i="44" s="1"/>
  <c r="J15" i="44" s="1"/>
  <c r="I8" i="44"/>
  <c r="H8" i="44"/>
  <c r="G8" i="44"/>
  <c r="E8" i="44"/>
  <c r="B4" i="44"/>
  <c r="E24" i="44" l="1"/>
  <c r="F24" i="44" s="1"/>
  <c r="F21" i="44"/>
  <c r="R15" i="44"/>
  <c r="P12" i="44"/>
  <c r="K15" i="44"/>
  <c r="P15" i="44" s="1"/>
  <c r="C24" i="44"/>
  <c r="J24" i="44" s="1"/>
  <c r="L21" i="44"/>
  <c r="J21" i="44"/>
  <c r="H21" i="44"/>
  <c r="T15" i="44"/>
  <c r="L24" i="44"/>
  <c r="J22" i="44"/>
  <c r="E12" i="44"/>
  <c r="I12" i="44"/>
  <c r="M12" i="44"/>
  <c r="D15" i="44"/>
  <c r="E15" i="44" s="1"/>
  <c r="J23" i="44"/>
  <c r="R12" i="44"/>
  <c r="G12" i="44"/>
  <c r="O12" i="44"/>
  <c r="H24" i="44" l="1"/>
  <c r="M15" i="44"/>
  <c r="O15" i="44"/>
  <c r="O16" i="8" l="1"/>
  <c r="L16" i="8"/>
  <c r="I16" i="8"/>
  <c r="F16" i="8"/>
  <c r="E16" i="8"/>
  <c r="D16" i="8"/>
  <c r="P16" i="8" s="1"/>
  <c r="O14" i="8"/>
  <c r="L14" i="8"/>
  <c r="I14" i="8"/>
  <c r="F14" i="8"/>
  <c r="E14" i="8"/>
  <c r="D14" i="8"/>
  <c r="P14" i="8" s="1"/>
  <c r="R35" i="1"/>
  <c r="S35" i="1"/>
  <c r="T35" i="1"/>
  <c r="U35" i="1"/>
  <c r="V35" i="1"/>
  <c r="W35" i="1"/>
  <c r="X35" i="1"/>
  <c r="Y35" i="1"/>
  <c r="Z35" i="1"/>
  <c r="AA35" i="1"/>
  <c r="Q35" i="1"/>
  <c r="J16" i="8" l="1"/>
  <c r="M14" i="8"/>
  <c r="M16" i="8"/>
  <c r="N16" i="8"/>
  <c r="G16" i="8"/>
  <c r="K16" i="8"/>
  <c r="J14" i="8"/>
  <c r="H16" i="8"/>
  <c r="N14" i="8"/>
  <c r="G14" i="8"/>
  <c r="K14" i="8"/>
  <c r="H14" i="8"/>
  <c r="O12" i="7" l="1"/>
  <c r="L12" i="7"/>
  <c r="I12" i="7"/>
  <c r="F12" i="7"/>
  <c r="E12" i="7"/>
  <c r="D12" i="7"/>
  <c r="P12" i="7" s="1"/>
  <c r="O11" i="7"/>
  <c r="L11" i="7"/>
  <c r="I11" i="7"/>
  <c r="F11" i="7"/>
  <c r="E11" i="7"/>
  <c r="D11" i="7"/>
  <c r="P11" i="7" l="1"/>
  <c r="J12" i="7"/>
  <c r="M12" i="7"/>
  <c r="N11" i="7"/>
  <c r="N12" i="7"/>
  <c r="J11" i="7"/>
  <c r="G12" i="7"/>
  <c r="K12" i="7"/>
  <c r="M11" i="7"/>
  <c r="H12" i="7"/>
  <c r="G11" i="7"/>
  <c r="K11" i="7"/>
  <c r="O22" i="8" l="1"/>
  <c r="L22" i="8"/>
  <c r="I22" i="8"/>
  <c r="F22" i="8"/>
  <c r="E22" i="8"/>
  <c r="D22" i="8"/>
  <c r="P22" i="8" l="1"/>
  <c r="M22" i="8"/>
  <c r="J22" i="8"/>
  <c r="N22" i="8"/>
  <c r="G22" i="8"/>
  <c r="K22" i="8"/>
  <c r="H22" i="8"/>
  <c r="O7" i="14" l="1"/>
  <c r="L7" i="14"/>
  <c r="I7" i="14"/>
  <c r="F7" i="14"/>
  <c r="E7" i="14"/>
  <c r="D7" i="14"/>
  <c r="O5" i="14"/>
  <c r="L5" i="14"/>
  <c r="I5" i="14"/>
  <c r="F5" i="14"/>
  <c r="E5" i="14"/>
  <c r="D5" i="14"/>
  <c r="P5" i="14" s="1"/>
  <c r="C5" i="14"/>
  <c r="B5" i="14"/>
  <c r="A5" i="14"/>
  <c r="A3" i="14"/>
  <c r="A1" i="14"/>
  <c r="N12" i="2"/>
  <c r="K12" i="2"/>
  <c r="H12" i="2"/>
  <c r="E12" i="2"/>
  <c r="D12" i="2"/>
  <c r="C12" i="2"/>
  <c r="J5" i="14" l="1"/>
  <c r="K5" i="14"/>
  <c r="O12" i="2"/>
  <c r="J7" i="14"/>
  <c r="I12" i="2"/>
  <c r="M7" i="14"/>
  <c r="D8" i="14"/>
  <c r="D9" i="14" s="1"/>
  <c r="E8" i="14"/>
  <c r="E9" i="14" s="1"/>
  <c r="L8" i="14"/>
  <c r="L9" i="14" s="1"/>
  <c r="F8" i="14"/>
  <c r="F9" i="14" s="1"/>
  <c r="I8" i="14"/>
  <c r="I9" i="14" s="1"/>
  <c r="H7" i="14"/>
  <c r="O8" i="14"/>
  <c r="O9" i="14" s="1"/>
  <c r="M5" i="14"/>
  <c r="K7" i="14"/>
  <c r="N5" i="14"/>
  <c r="H5" i="14"/>
  <c r="N7" i="14"/>
  <c r="G5" i="14"/>
  <c r="P7" i="14"/>
  <c r="G7" i="14"/>
  <c r="L12" i="2"/>
  <c r="M12" i="2"/>
  <c r="F12" i="2"/>
  <c r="G12" i="2"/>
  <c r="J12" i="2"/>
  <c r="J8" i="14" l="1"/>
  <c r="N8" i="14"/>
  <c r="M8" i="14"/>
  <c r="M9" i="14" s="1"/>
  <c r="K8" i="14"/>
  <c r="G8" i="14"/>
  <c r="P8" i="14"/>
  <c r="H8" i="14"/>
  <c r="H9" i="14" s="1"/>
  <c r="C7" i="2" l="1"/>
  <c r="O21" i="8" l="1"/>
  <c r="L21" i="8"/>
  <c r="I21" i="8"/>
  <c r="F21" i="8"/>
  <c r="E21" i="8"/>
  <c r="D21" i="8"/>
  <c r="O23" i="8"/>
  <c r="L23" i="8"/>
  <c r="I23" i="8"/>
  <c r="F23" i="8"/>
  <c r="E23" i="8"/>
  <c r="D23" i="8"/>
  <c r="O24" i="8"/>
  <c r="L24" i="8"/>
  <c r="I24" i="8"/>
  <c r="F24" i="8"/>
  <c r="E24" i="8"/>
  <c r="D24" i="8"/>
  <c r="O20" i="8"/>
  <c r="L20" i="8"/>
  <c r="I20" i="8"/>
  <c r="F20" i="8"/>
  <c r="E20" i="8"/>
  <c r="D20" i="8"/>
  <c r="H24" i="8" l="1"/>
  <c r="H21" i="8"/>
  <c r="H20" i="8"/>
  <c r="H23" i="8"/>
  <c r="J20" i="8"/>
  <c r="P23" i="8"/>
  <c r="M21" i="8"/>
  <c r="P24" i="8"/>
  <c r="P21" i="8"/>
  <c r="P20" i="8"/>
  <c r="J21" i="8"/>
  <c r="M23" i="8"/>
  <c r="G21" i="8"/>
  <c r="M24" i="8"/>
  <c r="K21" i="8"/>
  <c r="N21" i="8"/>
  <c r="J23" i="8"/>
  <c r="G23" i="8"/>
  <c r="K23" i="8"/>
  <c r="N23" i="8"/>
  <c r="J24" i="8"/>
  <c r="G24" i="8"/>
  <c r="K24" i="8"/>
  <c r="N24" i="8"/>
  <c r="M20" i="8"/>
  <c r="K20" i="8"/>
  <c r="G20" i="8"/>
  <c r="N20" i="8"/>
  <c r="O16" i="7"/>
  <c r="L16" i="7"/>
  <c r="I16" i="7"/>
  <c r="F16" i="7"/>
  <c r="E16" i="7"/>
  <c r="D16" i="7"/>
  <c r="P16" i="7" l="1"/>
  <c r="J16" i="7"/>
  <c r="M16" i="7"/>
  <c r="G16" i="7"/>
  <c r="N16" i="7"/>
  <c r="H16" i="7"/>
  <c r="K16" i="7"/>
  <c r="O13" i="8"/>
  <c r="L13" i="8"/>
  <c r="I13" i="8"/>
  <c r="F13" i="8"/>
  <c r="E13" i="8"/>
  <c r="D13" i="8"/>
  <c r="H13" i="8" l="1"/>
  <c r="P13" i="8"/>
  <c r="J13" i="8"/>
  <c r="M13" i="8"/>
  <c r="G13" i="8"/>
  <c r="N13" i="8"/>
  <c r="K13" i="8"/>
  <c r="C10" i="2" l="1"/>
  <c r="E17" i="8" l="1"/>
  <c r="D7" i="8"/>
  <c r="E7" i="8"/>
  <c r="F7" i="8"/>
  <c r="I7" i="8"/>
  <c r="L7" i="8"/>
  <c r="O7" i="8"/>
  <c r="D8" i="8"/>
  <c r="E8" i="8"/>
  <c r="F8" i="8"/>
  <c r="I8" i="8"/>
  <c r="L8" i="8"/>
  <c r="O8" i="8"/>
  <c r="D9" i="8"/>
  <c r="E9" i="8"/>
  <c r="F9" i="8"/>
  <c r="I9" i="8"/>
  <c r="L9" i="8"/>
  <c r="O9" i="8"/>
  <c r="D10" i="8"/>
  <c r="E10" i="8"/>
  <c r="F10" i="8"/>
  <c r="I10" i="8"/>
  <c r="L10" i="8"/>
  <c r="O10" i="8"/>
  <c r="D11" i="8"/>
  <c r="E11" i="8"/>
  <c r="F11" i="8"/>
  <c r="I11" i="8"/>
  <c r="L11" i="8"/>
  <c r="O11" i="8"/>
  <c r="D12" i="8"/>
  <c r="E12" i="8"/>
  <c r="F12" i="8"/>
  <c r="I12" i="8"/>
  <c r="L12" i="8"/>
  <c r="O12" i="8"/>
  <c r="D15" i="8"/>
  <c r="E15" i="8"/>
  <c r="F15" i="8"/>
  <c r="I15" i="8"/>
  <c r="L15" i="8"/>
  <c r="O15" i="8"/>
  <c r="D17" i="8"/>
  <c r="F17" i="8"/>
  <c r="I17" i="8"/>
  <c r="L17" i="8"/>
  <c r="O17" i="8"/>
  <c r="D18" i="8"/>
  <c r="E18" i="8"/>
  <c r="F18" i="8"/>
  <c r="I18" i="8"/>
  <c r="L18" i="8"/>
  <c r="O18" i="8"/>
  <c r="D19" i="8"/>
  <c r="E19" i="8"/>
  <c r="F19" i="8"/>
  <c r="I19" i="8"/>
  <c r="L19" i="8"/>
  <c r="O19" i="8"/>
  <c r="O5" i="8"/>
  <c r="L5" i="8"/>
  <c r="I5" i="8"/>
  <c r="F5" i="8"/>
  <c r="E5" i="8"/>
  <c r="D5" i="8"/>
  <c r="C5" i="8"/>
  <c r="B5" i="8"/>
  <c r="A5" i="8"/>
  <c r="A3" i="8"/>
  <c r="A1" i="8"/>
  <c r="F17" i="7"/>
  <c r="D18" i="7"/>
  <c r="H17" i="8" l="1"/>
  <c r="H12" i="8"/>
  <c r="H10" i="8"/>
  <c r="H8" i="8"/>
  <c r="H19" i="8"/>
  <c r="H15" i="8"/>
  <c r="H11" i="8"/>
  <c r="H9" i="8"/>
  <c r="H7" i="8"/>
  <c r="H18" i="8"/>
  <c r="F25" i="8"/>
  <c r="O25" i="8"/>
  <c r="E25" i="8"/>
  <c r="L25" i="8"/>
  <c r="D25" i="8"/>
  <c r="I25" i="8"/>
  <c r="P5" i="8"/>
  <c r="J17" i="8"/>
  <c r="M8" i="8"/>
  <c r="G17" i="8"/>
  <c r="K7" i="8"/>
  <c r="P19" i="8"/>
  <c r="G11" i="8"/>
  <c r="K12" i="8"/>
  <c r="J8" i="8"/>
  <c r="P11" i="8"/>
  <c r="N10" i="8"/>
  <c r="K8" i="8"/>
  <c r="K11" i="8"/>
  <c r="N18" i="8"/>
  <c r="J9" i="8"/>
  <c r="N17" i="8"/>
  <c r="P18" i="8"/>
  <c r="J10" i="8"/>
  <c r="K9" i="8"/>
  <c r="K17" i="8"/>
  <c r="J11" i="8"/>
  <c r="K18" i="8"/>
  <c r="P10" i="8"/>
  <c r="G18" i="8"/>
  <c r="J19" i="8"/>
  <c r="K10" i="8"/>
  <c r="M10" i="8"/>
  <c r="M9" i="8"/>
  <c r="K19" i="8"/>
  <c r="N12" i="8"/>
  <c r="G10" i="8"/>
  <c r="M17" i="8"/>
  <c r="K15" i="8"/>
  <c r="N11" i="8"/>
  <c r="M12" i="8"/>
  <c r="J15" i="8"/>
  <c r="J12" i="8"/>
  <c r="J7" i="8"/>
  <c r="G15" i="8"/>
  <c r="M11" i="8"/>
  <c r="G7" i="8"/>
  <c r="P17" i="8"/>
  <c r="P9" i="8"/>
  <c r="G8" i="8"/>
  <c r="M18" i="8"/>
  <c r="P8" i="8"/>
  <c r="G19" i="8"/>
  <c r="P15" i="8"/>
  <c r="N8" i="8"/>
  <c r="P7" i="8"/>
  <c r="N19" i="8"/>
  <c r="M19" i="8"/>
  <c r="J18" i="8"/>
  <c r="N15" i="8"/>
  <c r="P12" i="8"/>
  <c r="G9" i="8"/>
  <c r="N7" i="8"/>
  <c r="M15" i="8"/>
  <c r="G12" i="8"/>
  <c r="N9" i="8"/>
  <c r="M7" i="8"/>
  <c r="N5" i="8"/>
  <c r="G5" i="8"/>
  <c r="M5" i="8"/>
  <c r="J5" i="8"/>
  <c r="K5" i="8"/>
  <c r="H5" i="8"/>
  <c r="H25" i="8" l="1"/>
  <c r="J25" i="8"/>
  <c r="M25" i="8"/>
  <c r="P25" i="8"/>
  <c r="G25" i="8"/>
  <c r="N25" i="8"/>
  <c r="K25" i="8"/>
  <c r="O8" i="7" l="1"/>
  <c r="O9" i="7"/>
  <c r="O10" i="7"/>
  <c r="O13" i="7"/>
  <c r="O14" i="7"/>
  <c r="O15" i="7"/>
  <c r="O17" i="7"/>
  <c r="O18" i="7"/>
  <c r="P18" i="7" s="1"/>
  <c r="O7" i="7"/>
  <c r="L9" i="7"/>
  <c r="L10" i="7"/>
  <c r="L13" i="7"/>
  <c r="L14" i="7"/>
  <c r="L15" i="7"/>
  <c r="L17" i="7"/>
  <c r="L18" i="7"/>
  <c r="N18" i="7" s="1"/>
  <c r="L8" i="7"/>
  <c r="L7" i="7"/>
  <c r="I8" i="7"/>
  <c r="I9" i="7"/>
  <c r="I10" i="7"/>
  <c r="I13" i="7"/>
  <c r="I14" i="7"/>
  <c r="I15" i="7"/>
  <c r="I17" i="7"/>
  <c r="I18" i="7"/>
  <c r="K18" i="7" s="1"/>
  <c r="E8" i="7"/>
  <c r="E9" i="7"/>
  <c r="E10" i="7"/>
  <c r="E13" i="7"/>
  <c r="E14" i="7"/>
  <c r="E15" i="7"/>
  <c r="E17" i="7"/>
  <c r="E18" i="7"/>
  <c r="E7" i="7"/>
  <c r="O5" i="7"/>
  <c r="L5" i="7"/>
  <c r="E5" i="7"/>
  <c r="D5" i="7"/>
  <c r="I7" i="7"/>
  <c r="I5" i="7"/>
  <c r="F5" i="7"/>
  <c r="C5" i="7"/>
  <c r="B5" i="7"/>
  <c r="A5" i="7"/>
  <c r="A3" i="7"/>
  <c r="A1" i="7"/>
  <c r="F8" i="7"/>
  <c r="F9" i="7"/>
  <c r="F10" i="7"/>
  <c r="F13" i="7"/>
  <c r="F14" i="7"/>
  <c r="F15" i="7"/>
  <c r="F18" i="7"/>
  <c r="G18" i="7" s="1"/>
  <c r="F7" i="7"/>
  <c r="D8" i="7"/>
  <c r="P8" i="7" s="1"/>
  <c r="D9" i="7"/>
  <c r="D10" i="7"/>
  <c r="D13" i="7"/>
  <c r="D14" i="7"/>
  <c r="D15" i="7"/>
  <c r="D17" i="7"/>
  <c r="G17" i="7" s="1"/>
  <c r="D7" i="7"/>
  <c r="C13" i="2"/>
  <c r="D26" i="8" s="1"/>
  <c r="N13" i="2"/>
  <c r="O26" i="8" s="1"/>
  <c r="N8" i="2"/>
  <c r="N9" i="2"/>
  <c r="N10" i="2"/>
  <c r="N7" i="2"/>
  <c r="K13" i="2"/>
  <c r="K8" i="2"/>
  <c r="K9" i="2"/>
  <c r="K10" i="2"/>
  <c r="K7" i="2"/>
  <c r="H13" i="2"/>
  <c r="H8" i="2"/>
  <c r="H9" i="2"/>
  <c r="H10" i="2"/>
  <c r="H7" i="2"/>
  <c r="E13" i="2"/>
  <c r="F26" i="8" s="1"/>
  <c r="O5" i="2"/>
  <c r="N5" i="2"/>
  <c r="K5" i="2"/>
  <c r="J5" i="2"/>
  <c r="H5" i="2"/>
  <c r="F5" i="2"/>
  <c r="E5" i="2"/>
  <c r="D5" i="2"/>
  <c r="C5" i="2"/>
  <c r="G5" i="2" s="1"/>
  <c r="B5" i="2"/>
  <c r="A5" i="2"/>
  <c r="M5" i="7" l="1"/>
  <c r="L5" i="2"/>
  <c r="N5" i="7"/>
  <c r="P9" i="7"/>
  <c r="N14" i="7"/>
  <c r="K10" i="7"/>
  <c r="E19" i="7"/>
  <c r="O19" i="7"/>
  <c r="L26" i="8"/>
  <c r="L19" i="7"/>
  <c r="I26" i="8"/>
  <c r="F19" i="7"/>
  <c r="I19" i="7"/>
  <c r="D19" i="7"/>
  <c r="P5" i="7"/>
  <c r="G5" i="7"/>
  <c r="J5" i="7"/>
  <c r="J10" i="7"/>
  <c r="J13" i="7"/>
  <c r="K5" i="7"/>
  <c r="M5" i="2"/>
  <c r="I5" i="2"/>
  <c r="H5" i="7"/>
  <c r="M10" i="7"/>
  <c r="J8" i="7"/>
  <c r="M17" i="7"/>
  <c r="M9" i="7"/>
  <c r="K7" i="7"/>
  <c r="M15" i="7"/>
  <c r="M14" i="7"/>
  <c r="J9" i="7"/>
  <c r="K13" i="7"/>
  <c r="P15" i="7"/>
  <c r="M7" i="7"/>
  <c r="J7" i="7"/>
  <c r="M13" i="7"/>
  <c r="J15" i="7"/>
  <c r="H10" i="7"/>
  <c r="J14" i="7"/>
  <c r="M8" i="7"/>
  <c r="H17" i="7"/>
  <c r="H9" i="7"/>
  <c r="J17" i="7"/>
  <c r="G13" i="7"/>
  <c r="K17" i="7"/>
  <c r="K9" i="7"/>
  <c r="N13" i="7"/>
  <c r="P14" i="7"/>
  <c r="H8" i="7"/>
  <c r="M18" i="7"/>
  <c r="K8" i="7"/>
  <c r="P13" i="7"/>
  <c r="H15" i="7"/>
  <c r="K15" i="7"/>
  <c r="N7" i="7"/>
  <c r="H14" i="7"/>
  <c r="G10" i="7"/>
  <c r="K14" i="7"/>
  <c r="N10" i="7"/>
  <c r="P7" i="7"/>
  <c r="H13" i="7"/>
  <c r="G7" i="7"/>
  <c r="G9" i="7"/>
  <c r="N17" i="7"/>
  <c r="N9" i="7"/>
  <c r="P10" i="7"/>
  <c r="G8" i="7"/>
  <c r="N8" i="7"/>
  <c r="P17" i="7"/>
  <c r="G15" i="7"/>
  <c r="N15" i="7"/>
  <c r="H18" i="7"/>
  <c r="J18" i="7"/>
  <c r="G14" i="7"/>
  <c r="H7" i="7"/>
  <c r="J19" i="7" l="1"/>
  <c r="M19" i="7"/>
  <c r="H19" i="7"/>
  <c r="G19" i="7"/>
  <c r="K19" i="7"/>
  <c r="P19" i="7"/>
  <c r="N19" i="7"/>
  <c r="E8" i="2"/>
  <c r="I8" i="2" s="1"/>
  <c r="E9" i="2"/>
  <c r="I9" i="2" s="1"/>
  <c r="E10" i="2"/>
  <c r="I10" i="2" s="1"/>
  <c r="E7" i="2"/>
  <c r="D13" i="2" l="1"/>
  <c r="E26" i="8" s="1"/>
  <c r="D8" i="2"/>
  <c r="D9" i="2"/>
  <c r="D10" i="2"/>
  <c r="D7" i="2"/>
  <c r="C8" i="2"/>
  <c r="C9" i="2"/>
  <c r="J10" i="2"/>
  <c r="J9" i="2" l="1"/>
  <c r="J8" i="2"/>
  <c r="O9" i="2"/>
  <c r="O13" i="2" l="1"/>
  <c r="L13" i="2"/>
  <c r="M26" i="8" s="1"/>
  <c r="M7" i="2"/>
  <c r="I13" i="2"/>
  <c r="J26" i="8" s="1"/>
  <c r="D11" i="2"/>
  <c r="D14" i="2" s="1"/>
  <c r="N11" i="2"/>
  <c r="O20" i="7" s="1"/>
  <c r="E11" i="2"/>
  <c r="F20" i="7" s="1"/>
  <c r="J7" i="2"/>
  <c r="F8" i="2"/>
  <c r="K11" i="2"/>
  <c r="G8" i="2"/>
  <c r="L7" i="2"/>
  <c r="L8" i="2"/>
  <c r="C11" i="2"/>
  <c r="D20" i="7" s="1"/>
  <c r="O7" i="2"/>
  <c r="O8" i="2"/>
  <c r="L10" i="2"/>
  <c r="L9" i="2"/>
  <c r="M10" i="2"/>
  <c r="J13" i="2"/>
  <c r="F10" i="2"/>
  <c r="H11" i="2"/>
  <c r="F7" i="2"/>
  <c r="G10" i="2"/>
  <c r="O10" i="2"/>
  <c r="M9" i="2"/>
  <c r="M13" i="2"/>
  <c r="G7" i="2"/>
  <c r="F9" i="2"/>
  <c r="F13" i="2"/>
  <c r="I7" i="2"/>
  <c r="G9" i="2"/>
  <c r="G13" i="2"/>
  <c r="H26" i="8" s="1"/>
  <c r="M8" i="2"/>
  <c r="L20" i="7" l="1"/>
  <c r="I20" i="7"/>
  <c r="E20" i="7"/>
  <c r="E14" i="2"/>
  <c r="E15" i="2" s="1"/>
  <c r="H14" i="2"/>
  <c r="N14" i="2"/>
  <c r="N15" i="2" s="1"/>
  <c r="K14" i="2"/>
  <c r="O11" i="2"/>
  <c r="C14" i="2"/>
  <c r="C15" i="2" s="1"/>
  <c r="J11" i="2"/>
  <c r="I11" i="2"/>
  <c r="M11" i="2"/>
  <c r="F11" i="2"/>
  <c r="L11" i="2"/>
  <c r="G11" i="2"/>
  <c r="K15" i="2" l="1"/>
  <c r="H15" i="2"/>
  <c r="G14" i="2"/>
  <c r="G15" i="2" s="1"/>
  <c r="H20" i="7"/>
  <c r="L14" i="2"/>
  <c r="I14" i="2"/>
  <c r="J20" i="7"/>
  <c r="J14" i="2"/>
  <c r="M14" i="2"/>
  <c r="F14" i="2"/>
  <c r="O14" i="2"/>
</calcChain>
</file>

<file path=xl/sharedStrings.xml><?xml version="1.0" encoding="utf-8"?>
<sst xmlns="http://schemas.openxmlformats.org/spreadsheetml/2006/main" count="728" uniqueCount="210">
  <si>
    <t>Año Fiscal:</t>
  </si>
  <si>
    <t/>
  </si>
  <si>
    <t>Vigencia:</t>
  </si>
  <si>
    <t>Actual</t>
  </si>
  <si>
    <t>Periodo:</t>
  </si>
  <si>
    <t>UEJ</t>
  </si>
  <si>
    <t>NOMBRE UEJ</t>
  </si>
  <si>
    <t>RUBRO</t>
  </si>
  <si>
    <t>TIPO</t>
  </si>
  <si>
    <t>CTA</t>
  </si>
  <si>
    <t>SUB
CTA</t>
  </si>
  <si>
    <t>OBJ</t>
  </si>
  <si>
    <t>ORD</t>
  </si>
  <si>
    <t>SOR
ORD</t>
  </si>
  <si>
    <t>ITEM</t>
  </si>
  <si>
    <t>SUB
ITEM</t>
  </si>
  <si>
    <t>SUB
ITEM 2</t>
  </si>
  <si>
    <t>FUENTE</t>
  </si>
  <si>
    <t>REC</t>
  </si>
  <si>
    <t>SIT</t>
  </si>
  <si>
    <t>DESCRIPCION</t>
  </si>
  <si>
    <t>APR. INICIAL</t>
  </si>
  <si>
    <t>APR. ADICIONADA</t>
  </si>
  <si>
    <t>APR. REDUCIDA</t>
  </si>
  <si>
    <t>APR. VIGENTE</t>
  </si>
  <si>
    <t>APR BLOQUEADA</t>
  </si>
  <si>
    <t>CDP</t>
  </si>
  <si>
    <t>APR. DISPONIBLE</t>
  </si>
  <si>
    <t>COMPROMISO</t>
  </si>
  <si>
    <t>OBLIGACION</t>
  </si>
  <si>
    <t>ORDEN PAGO</t>
  </si>
  <si>
    <t>PAGOS</t>
  </si>
  <si>
    <t>03-01-01</t>
  </si>
  <si>
    <t>A-01-01-01</t>
  </si>
  <si>
    <t>A</t>
  </si>
  <si>
    <t>01</t>
  </si>
  <si>
    <t>Nación</t>
  </si>
  <si>
    <t>10</t>
  </si>
  <si>
    <t>CSF</t>
  </si>
  <si>
    <t>SALARIO</t>
  </si>
  <si>
    <t>A-01-01-02</t>
  </si>
  <si>
    <t>02</t>
  </si>
  <si>
    <t>CONTRIBUCIONES INHERENTES A LA NÓMINA</t>
  </si>
  <si>
    <t>A-01-01-03</t>
  </si>
  <si>
    <t>03</t>
  </si>
  <si>
    <t>REMUNERACIONES NO CONSTITUTIVAS DE FACTOR SALARIAL</t>
  </si>
  <si>
    <t>A-03-04-02-001</t>
  </si>
  <si>
    <t>04</t>
  </si>
  <si>
    <t>001</t>
  </si>
  <si>
    <t>MESADAS PENSIONALES (DE PENSIONES)</t>
  </si>
  <si>
    <t>A-03-04-02-002</t>
  </si>
  <si>
    <t>002</t>
  </si>
  <si>
    <t>CUOTAS PARTES PENSIONALES (DE PENSIONES)</t>
  </si>
  <si>
    <t>A-03-04-02-004</t>
  </si>
  <si>
    <t>004</t>
  </si>
  <si>
    <t>BONOS PENSIONALES (DE PENSIONES)</t>
  </si>
  <si>
    <t>A-03-04-02-012</t>
  </si>
  <si>
    <t>012</t>
  </si>
  <si>
    <t>11</t>
  </si>
  <si>
    <t>A-08-01</t>
  </si>
  <si>
    <t>08</t>
  </si>
  <si>
    <t>IMPUESTOS</t>
  </si>
  <si>
    <t>A-08-04-01</t>
  </si>
  <si>
    <t>SSF</t>
  </si>
  <si>
    <t>CUOTA DE FISCALIZACIÓN Y AUDITAJE</t>
  </si>
  <si>
    <t>C</t>
  </si>
  <si>
    <t>0301</t>
  </si>
  <si>
    <t>1000</t>
  </si>
  <si>
    <t>14</t>
  </si>
  <si>
    <t>18</t>
  </si>
  <si>
    <t>20</t>
  </si>
  <si>
    <t>22</t>
  </si>
  <si>
    <t>0399</t>
  </si>
  <si>
    <t>DEPARTAMENTO NACIONAL DE PLANEACIÓN</t>
  </si>
  <si>
    <t>EJECUCIÓN PRESUPUESTAL POR TIPO DE GASTO</t>
  </si>
  <si>
    <t>COD</t>
  </si>
  <si>
    <t>OBJETO DEL GASTO</t>
  </si>
  <si>
    <t>APROPIACIÓN VIGENTE</t>
  </si>
  <si>
    <t>APROPIACION BLOQUEADA</t>
  </si>
  <si>
    <t>% CDP</t>
  </si>
  <si>
    <t>APROPIACIÓN DISPONIBLE</t>
  </si>
  <si>
    <t>COMPROMISOS</t>
  </si>
  <si>
    <t>CDP SIN COMPROMETER</t>
  </si>
  <si>
    <t>% COMPROMISO</t>
  </si>
  <si>
    <t>OBLIGACIONES</t>
  </si>
  <si>
    <t>COMPROMISOS SIN OBLIGAR</t>
  </si>
  <si>
    <t>% OBLIGACIONES</t>
  </si>
  <si>
    <t>PAGOS ACUMULADOS</t>
  </si>
  <si>
    <t>% PAGOS</t>
  </si>
  <si>
    <t>A01</t>
  </si>
  <si>
    <t>GASTOS DE PERSONAL</t>
  </si>
  <si>
    <t>A02</t>
  </si>
  <si>
    <t>ADQUISICIÓN DE BIENES  Y SERVICIOS</t>
  </si>
  <si>
    <t>A03</t>
  </si>
  <si>
    <t>TRANSFERENCIAS CORRIENTES</t>
  </si>
  <si>
    <t>A08</t>
  </si>
  <si>
    <t>GASTOS POR TRIBUTOS, MULTAS, SANCIONES E INTERESES DE MORA</t>
  </si>
  <si>
    <t>TOTAL GASTOS DE FUNCIONAMIENTO</t>
  </si>
  <si>
    <t>INVERSIÓN</t>
  </si>
  <si>
    <t>TOTAL</t>
  </si>
  <si>
    <t>VERIFICACIONES</t>
  </si>
  <si>
    <t>.</t>
  </si>
  <si>
    <t>INCAPACIDADES Y LICENCIAS DE MATERNIDAD Y PATERNIDAD (NO DE PENSIONES)</t>
  </si>
  <si>
    <t>EJECUCIÓN PRESUPUESTAL FUNCIONAMIENTO</t>
  </si>
  <si>
    <t>EJECUCIÓN PRESUPUESTAL INVERSIÓN</t>
  </si>
  <si>
    <t>NOMBRE DEL RUBRO</t>
  </si>
  <si>
    <t>TOTAL FUNCIONAMIENTO</t>
  </si>
  <si>
    <t>29</t>
  </si>
  <si>
    <t>Fecha de Corte:</t>
  </si>
  <si>
    <t>B</t>
  </si>
  <si>
    <t>D</t>
  </si>
  <si>
    <t>E</t>
  </si>
  <si>
    <t>F</t>
  </si>
  <si>
    <t>G</t>
  </si>
  <si>
    <t>H</t>
  </si>
  <si>
    <t>I</t>
  </si>
  <si>
    <t>30</t>
  </si>
  <si>
    <t>A-02</t>
  </si>
  <si>
    <t>A-03-10</t>
  </si>
  <si>
    <t>SENTENCIAS Y CONCILIACIONES</t>
  </si>
  <si>
    <t>B-10-04-01</t>
  </si>
  <si>
    <t>APORTES AL FONDO DE CONTINGENCIAS</t>
  </si>
  <si>
    <t>31</t>
  </si>
  <si>
    <t>DEUDA PÚBLICA</t>
  </si>
  <si>
    <t>TOTAL DEUDA</t>
  </si>
  <si>
    <t>J</t>
  </si>
  <si>
    <t>K</t>
  </si>
  <si>
    <t>L</t>
  </si>
  <si>
    <t>M</t>
  </si>
  <si>
    <t>N</t>
  </si>
  <si>
    <t>Ñ</t>
  </si>
  <si>
    <t>O</t>
  </si>
  <si>
    <t>P</t>
  </si>
  <si>
    <t>Q</t>
  </si>
  <si>
    <t>R</t>
  </si>
  <si>
    <t>S</t>
  </si>
  <si>
    <t>RUBRO PRESUPUESTAL</t>
  </si>
  <si>
    <t>%</t>
  </si>
  <si>
    <t>FUNCIONAMIENTO</t>
  </si>
  <si>
    <t>8</t>
  </si>
  <si>
    <t>7</t>
  </si>
  <si>
    <t>33</t>
  </si>
  <si>
    <t>34</t>
  </si>
  <si>
    <t>35</t>
  </si>
  <si>
    <t>SERVICIO A LA DEUDA</t>
  </si>
  <si>
    <t>DEUDA</t>
  </si>
  <si>
    <t>DEPARTAMENTO NACIONAL DE PLANEACION - GESTION GENERAL</t>
  </si>
  <si>
    <t>38</t>
  </si>
  <si>
    <t>A-03-03-01-999</t>
  </si>
  <si>
    <t>999</t>
  </si>
  <si>
    <t>OTRAS TRANSFERENCIAS - DISTRIBUCIÓN PREVIO CONCEPTO DGPPN</t>
  </si>
  <si>
    <t>C-0301-1000-18-51102E</t>
  </si>
  <si>
    <t>51102E</t>
  </si>
  <si>
    <t>5. CONVERGENCIA REGIONAL / E. PLANEACIÓN Y GESTIÓN TERRITORIAL INTELIGENTE</t>
  </si>
  <si>
    <t>C-0301-1000-20-51102E</t>
  </si>
  <si>
    <t>13</t>
  </si>
  <si>
    <t>C-0301-1000-22-10305B</t>
  </si>
  <si>
    <t>10305B</t>
  </si>
  <si>
    <t>1. ORDENAMIENTO DEL TERRITORIO ALREDEDOR DEL AGUA Y JUSTICIA AMBIENTAL / B. ACTUALIZACIÓN CATASTRAL MULTIPROPÓSITO</t>
  </si>
  <si>
    <t>C-0301-1000-29-52104E</t>
  </si>
  <si>
    <t>52104E</t>
  </si>
  <si>
    <t>5. CONVERGENCIA REGIONAL / E. INFRAESTRUCTURA Y SERVICIOS LOGÍSTICOS</t>
  </si>
  <si>
    <t>C-0301-1000-30-52104E</t>
  </si>
  <si>
    <t>C-0301-1000-31-53105B</t>
  </si>
  <si>
    <t>53105B</t>
  </si>
  <si>
    <t>5. CONVERGENCIA REGIONAL / B. ENTIDADES PÚBLICAS TERRITORIALES Y NACIONALES FORTALECIDAS</t>
  </si>
  <si>
    <t>C-0301-1000-33-53105F</t>
  </si>
  <si>
    <t>53105F</t>
  </si>
  <si>
    <t>5. CONVERGENCIA REGIONAL / F. EFICIENCIA INSTITUCIONAL PARA EL CUMPLIMIENTO DE LOS ACUERDOS REALIZADOS CON LAS COMUNIDADES</t>
  </si>
  <si>
    <t>C-0301-1000-34-53105B</t>
  </si>
  <si>
    <t>C-0301-1000-35-53105F</t>
  </si>
  <si>
    <t>C-0301-1000-38-53105F</t>
  </si>
  <si>
    <t>C-0301-1000-39-53105F</t>
  </si>
  <si>
    <t>39</t>
  </si>
  <si>
    <t>C-0301-1000-40-803001</t>
  </si>
  <si>
    <t>40</t>
  </si>
  <si>
    <t>803001</t>
  </si>
  <si>
    <t>8. ESTABILIDAD MACROECONÓMICA / 1. ADMINISTRACIÓN EFICIENTE DE LOS RECURSOS PÚBLICOS</t>
  </si>
  <si>
    <t>C-0399-1000-7-53105B</t>
  </si>
  <si>
    <t>C-0399-1000-8-53105B</t>
  </si>
  <si>
    <t>C-0399-1000-9-53105B</t>
  </si>
  <si>
    <t>9</t>
  </si>
  <si>
    <t>CONSTITUCIÓN Y EJECUCIÓN REZAGO PRESUPUESTAL  VIGENCIA 2023 POR TIPO DE GASTO</t>
  </si>
  <si>
    <t>RESERVA PPTAL 2023</t>
  </si>
  <si>
    <t>% RESERVA PPTAL 2023</t>
  </si>
  <si>
    <t>CUENTA POR PAGAR 2023</t>
  </si>
  <si>
    <t>% CUENTAS POR PAGAR 2023</t>
  </si>
  <si>
    <t>TOTAL REZAGO PPTAL 2023</t>
  </si>
  <si>
    <t>% REZAGO PPTAL 2023</t>
  </si>
  <si>
    <t>TOTAL REDUCIONES RESERVA PPTAL 2023</t>
  </si>
  <si>
    <t>TOTAL RESERVA PPTAL 2023 (-) REDUCCIONES</t>
  </si>
  <si>
    <t>OBLIGACION RESERVA PPTAL 2023</t>
  </si>
  <si>
    <t>% OBLIGACION RESERVA PPTAL 2023</t>
  </si>
  <si>
    <t>PAGOS RESERVA PPTAL 2023</t>
  </si>
  <si>
    <t>% PAGOS RESERVA PPTAL 2023</t>
  </si>
  <si>
    <t>RESERVA PRESPUESTAL 2023 NO EJECUTADA</t>
  </si>
  <si>
    <t>OBLIGACION 
C X P 2023</t>
  </si>
  <si>
    <t>% OBLIGACION C X P 2023</t>
  </si>
  <si>
    <t>PAGOS C X P PPTAL 2023</t>
  </si>
  <si>
    <t>% PAGOS C X P 2023</t>
  </si>
  <si>
    <t>APROPIACIÓN VIGENTE 2023 ($)</t>
  </si>
  <si>
    <t xml:space="preserve"> VALOR CONSTITUIDO RESERVA PRESUPUESTAL 2023 ($) </t>
  </si>
  <si>
    <t xml:space="preserve">CONSTITUCIÓN RESERVA PRESUPUESTAL JUSTIFICADA 2023 ($) </t>
  </si>
  <si>
    <t xml:space="preserve"> CONSTITUCIÓN RESERVA PRESUPUESTAL/CAP III - ART. 28 - LEY DE PRESUPUESTO 2342 2023 ($)</t>
  </si>
  <si>
    <t xml:space="preserve"> CONSTITUCIÓN RESERVA PRESUPUESTAL SIN IDENTIFICAR</t>
  </si>
  <si>
    <t>TOTAL RESERVA PRESUPUESTAL 2023</t>
  </si>
  <si>
    <t>NOTA: SALDOS LIBERADOS EN EL MES DE FEBRERO DE 2024 (ACTA No. 01)</t>
  </si>
  <si>
    <t>NOTA: SALDOS A LIBERAR EN EL MES DE JULIO DE 2024 (ACTA No. 02)</t>
  </si>
  <si>
    <t>Enero-Septiembre</t>
  </si>
  <si>
    <t>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</si>
</sst>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??_);_(@_)"/>
    <numFmt numFmtId="165" formatCode="[$-1240A]&quot;$&quot;\ #,##0.00;\-&quot;$&quot;\ #,##0.00"/>
    <numFmt numFmtId="166" formatCode="_-* #,##0.00_-;\-* #,##0.00_-;_-* &quot;-&quot;_-;_-@_-"/>
  </numFmts>
  <fonts count="4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 Narrow"/>
      <family val="2"/>
    </font>
    <font>
      <sz val="10"/>
      <color indexed="8"/>
      <name val="MS Sans Serif"/>
      <family val="2"/>
    </font>
    <font>
      <sz val="8"/>
      <name val="Calibri"/>
      <family val="2"/>
      <scheme val="minor"/>
    </font>
    <font>
      <b/>
      <sz val="14"/>
      <color indexed="8"/>
      <name val="Calibri"/>
      <family val="2"/>
      <scheme val="minor"/>
    </font>
    <font>
      <b/>
      <sz val="10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indexed="8"/>
      <name val="Calibri"/>
      <family val="2"/>
      <scheme val="minor"/>
    </font>
    <font>
      <i/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16"/>
      <color indexed="8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8"/>
      <color rgb="FF000000"/>
      <name val="Arial Narrow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8"/>
      <color rgb="FF00000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9"/>
      <color theme="0"/>
      <name val="Arial"/>
      <family val="2"/>
    </font>
    <font>
      <sz val="9"/>
      <color rgb="FF000000"/>
      <name val="Arial"/>
      <family val="2"/>
    </font>
    <font>
      <sz val="9"/>
      <name val="Arial"/>
      <family val="2"/>
    </font>
    <font>
      <sz val="9"/>
      <color theme="0"/>
      <name val="Arial"/>
      <family val="2"/>
    </font>
    <font>
      <b/>
      <sz val="9"/>
      <name val="Arial"/>
      <family val="2"/>
    </font>
    <font>
      <b/>
      <sz val="9"/>
      <color rgb="FF000000"/>
      <name val="Arial"/>
      <family val="2"/>
    </font>
    <font>
      <sz val="10"/>
      <name val="Arial"/>
      <family val="2"/>
    </font>
    <font>
      <b/>
      <sz val="8"/>
      <name val="Calibri"/>
      <family val="2"/>
      <scheme val="minor"/>
    </font>
    <font>
      <sz val="8"/>
      <color theme="0"/>
      <name val="Calibri"/>
      <family val="2"/>
      <scheme val="minor"/>
    </font>
    <font>
      <sz val="10"/>
      <name val="Arial"/>
    </font>
    <font>
      <sz val="8"/>
      <color indexed="8"/>
      <name val="Calibri"/>
      <family val="2"/>
      <scheme val="minor"/>
    </font>
    <font>
      <sz val="10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8"/>
      <color rgb="FF000000"/>
      <name val="Calibri"/>
      <family val="2"/>
      <scheme val="minor"/>
    </font>
  </fonts>
  <fills count="13">
    <fill>
      <patternFill patternType="none"/>
    </fill>
    <fill>
      <patternFill patternType="gray125"/>
    </fill>
    <fill>
      <gradientFill degree="90">
        <stop position="0">
          <color theme="0"/>
        </stop>
        <stop position="1">
          <color theme="0" tint="-0.25098422193060094"/>
        </stop>
      </gradient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auto="1"/>
      </patternFill>
    </fill>
    <fill>
      <patternFill patternType="solid">
        <fgColor theme="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20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/>
      <diagonal/>
    </border>
    <border>
      <left style="thin">
        <color rgb="FFD3D3D3"/>
      </left>
      <right/>
      <top style="thin">
        <color rgb="FFD3D3D3"/>
      </top>
      <bottom style="thin">
        <color rgb="FFD3D3D3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</borders>
  <cellStyleXfs count="2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0" fontId="13" fillId="0" borderId="0"/>
    <xf numFmtId="164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5" fillId="0" borderId="0"/>
    <xf numFmtId="164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" fillId="0" borderId="0"/>
    <xf numFmtId="0" fontId="17" fillId="0" borderId="0"/>
    <xf numFmtId="0" fontId="18" fillId="0" borderId="0"/>
    <xf numFmtId="0" fontId="19" fillId="0" borderId="0"/>
    <xf numFmtId="0" fontId="21" fillId="0" borderId="0"/>
    <xf numFmtId="0" fontId="22" fillId="0" borderId="0"/>
    <xf numFmtId="41" fontId="1" fillId="0" borderId="0" applyFont="0" applyFill="0" applyBorder="0" applyAlignment="0" applyProtection="0"/>
    <xf numFmtId="0" fontId="23" fillId="0" borderId="0"/>
    <xf numFmtId="0" fontId="24" fillId="0" borderId="0"/>
    <xf numFmtId="0" fontId="25" fillId="0" borderId="0"/>
    <xf numFmtId="0" fontId="26" fillId="0" borderId="0"/>
    <xf numFmtId="0" fontId="33" fillId="0" borderId="0"/>
    <xf numFmtId="41" fontId="1" fillId="0" borderId="0" applyFont="0" applyFill="0" applyBorder="0" applyAlignment="0" applyProtection="0"/>
    <xf numFmtId="0" fontId="36" fillId="0" borderId="0"/>
  </cellStyleXfs>
  <cellXfs count="197">
    <xf numFmtId="0" fontId="0" fillId="0" borderId="0" xfId="0"/>
    <xf numFmtId="4" fontId="5" fillId="0" borderId="0" xfId="3" applyNumberFormat="1" applyFont="1" applyAlignment="1">
      <alignment vertical="center"/>
    </xf>
    <xf numFmtId="4" fontId="4" fillId="0" borderId="0" xfId="1" applyNumberFormat="1" applyFont="1" applyFill="1" applyAlignment="1" applyProtection="1">
      <alignment vertical="center"/>
      <protection locked="0"/>
    </xf>
    <xf numFmtId="4" fontId="4" fillId="0" borderId="0" xfId="1" applyNumberFormat="1" applyFont="1" applyFill="1" applyAlignment="1" applyProtection="1">
      <alignment vertical="center" wrapText="1"/>
    </xf>
    <xf numFmtId="4" fontId="4" fillId="0" borderId="0" xfId="1" applyNumberFormat="1" applyFont="1" applyFill="1" applyBorder="1" applyAlignment="1" applyProtection="1">
      <alignment horizontal="right" vertical="center"/>
    </xf>
    <xf numFmtId="4" fontId="4" fillId="0" borderId="0" xfId="1" applyNumberFormat="1" applyFont="1" applyFill="1" applyBorder="1" applyAlignment="1" applyProtection="1">
      <alignment horizontal="right" vertical="center"/>
      <protection locked="0"/>
    </xf>
    <xf numFmtId="10" fontId="4" fillId="0" borderId="0" xfId="2" applyNumberFormat="1" applyFont="1" applyFill="1" applyBorder="1" applyAlignment="1" applyProtection="1">
      <alignment horizontal="center" vertical="center"/>
      <protection locked="0"/>
    </xf>
    <xf numFmtId="4" fontId="6" fillId="0" borderId="0" xfId="0" applyNumberFormat="1" applyFont="1" applyAlignment="1" applyProtection="1">
      <alignment vertical="center"/>
      <protection locked="0"/>
    </xf>
    <xf numFmtId="4" fontId="7" fillId="0" borderId="0" xfId="0" applyNumberFormat="1" applyFont="1" applyAlignment="1" applyProtection="1">
      <alignment vertical="center" wrapText="1"/>
      <protection locked="0"/>
    </xf>
    <xf numFmtId="4" fontId="9" fillId="0" borderId="0" xfId="3" applyNumberFormat="1" applyFont="1" applyAlignment="1" applyProtection="1">
      <alignment vertical="center"/>
      <protection locked="0"/>
    </xf>
    <xf numFmtId="4" fontId="10" fillId="0" borderId="0" xfId="0" applyNumberFormat="1" applyFont="1" applyAlignment="1" applyProtection="1">
      <alignment vertical="center"/>
      <protection locked="0"/>
    </xf>
    <xf numFmtId="10" fontId="7" fillId="0" borderId="0" xfId="2" applyNumberFormat="1" applyFont="1" applyFill="1" applyBorder="1" applyAlignment="1" applyProtection="1">
      <alignment vertical="center"/>
      <protection locked="0"/>
    </xf>
    <xf numFmtId="4" fontId="7" fillId="0" borderId="0" xfId="0" applyNumberFormat="1" applyFont="1" applyAlignment="1" applyProtection="1">
      <alignment vertical="center"/>
      <protection locked="0"/>
    </xf>
    <xf numFmtId="4" fontId="7" fillId="0" borderId="0" xfId="0" applyNumberFormat="1" applyFont="1" applyAlignment="1" applyProtection="1">
      <alignment horizontal="center" vertical="center"/>
      <protection locked="0"/>
    </xf>
    <xf numFmtId="4" fontId="7" fillId="0" borderId="0" xfId="1" applyNumberFormat="1" applyFont="1" applyFill="1" applyBorder="1" applyAlignment="1" applyProtection="1">
      <alignment vertical="center"/>
      <protection locked="0"/>
    </xf>
    <xf numFmtId="0" fontId="7" fillId="2" borderId="2" xfId="0" applyFont="1" applyFill="1" applyBorder="1" applyAlignment="1">
      <alignment horizontal="center" vertical="center" wrapText="1"/>
    </xf>
    <xf numFmtId="4" fontId="7" fillId="2" borderId="2" xfId="0" applyNumberFormat="1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4" fontId="11" fillId="2" borderId="2" xfId="0" applyNumberFormat="1" applyFont="1" applyFill="1" applyBorder="1" applyAlignment="1">
      <alignment horizontal="center" vertical="center" wrapText="1"/>
    </xf>
    <xf numFmtId="4" fontId="11" fillId="0" borderId="0" xfId="0" applyNumberFormat="1" applyFont="1" applyAlignment="1" applyProtection="1">
      <alignment vertical="center"/>
      <protection locked="0"/>
    </xf>
    <xf numFmtId="4" fontId="7" fillId="0" borderId="2" xfId="1" applyNumberFormat="1" applyFont="1" applyFill="1" applyBorder="1" applyAlignment="1" applyProtection="1">
      <alignment horizontal="right" vertical="center"/>
    </xf>
    <xf numFmtId="10" fontId="7" fillId="0" borderId="2" xfId="2" applyNumberFormat="1" applyFont="1" applyFill="1" applyBorder="1" applyAlignment="1" applyProtection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4" fontId="11" fillId="2" borderId="2" xfId="1" applyNumberFormat="1" applyFont="1" applyFill="1" applyBorder="1" applyAlignment="1" applyProtection="1">
      <alignment horizontal="right" vertical="center" wrapText="1"/>
    </xf>
    <xf numFmtId="4" fontId="11" fillId="0" borderId="0" xfId="0" applyNumberFormat="1" applyFont="1" applyAlignment="1" applyProtection="1">
      <alignment vertical="center" wrapText="1"/>
      <protection locked="0"/>
    </xf>
    <xf numFmtId="4" fontId="11" fillId="2" borderId="2" xfId="1" applyNumberFormat="1" applyFont="1" applyFill="1" applyBorder="1" applyAlignment="1" applyProtection="1">
      <alignment vertical="center"/>
    </xf>
    <xf numFmtId="10" fontId="11" fillId="2" borderId="2" xfId="2" applyNumberFormat="1" applyFont="1" applyFill="1" applyBorder="1" applyAlignment="1" applyProtection="1">
      <alignment horizontal="center" vertical="center"/>
    </xf>
    <xf numFmtId="10" fontId="7" fillId="0" borderId="0" xfId="2" applyNumberFormat="1" applyFont="1" applyFill="1" applyAlignment="1" applyProtection="1">
      <alignment horizontal="center" vertical="center"/>
      <protection locked="0"/>
    </xf>
    <xf numFmtId="4" fontId="12" fillId="0" borderId="0" xfId="3" applyNumberFormat="1" applyFont="1" applyAlignment="1">
      <alignment vertical="center"/>
    </xf>
    <xf numFmtId="4" fontId="7" fillId="0" borderId="2" xfId="0" applyNumberFormat="1" applyFont="1" applyBorder="1" applyAlignment="1">
      <alignment horizontal="justify" vertical="center" wrapText="1"/>
    </xf>
    <xf numFmtId="0" fontId="1" fillId="0" borderId="0" xfId="0" applyFont="1"/>
    <xf numFmtId="4" fontId="7" fillId="0" borderId="2" xfId="0" applyNumberFormat="1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4" fontId="7" fillId="0" borderId="0" xfId="0" applyNumberFormat="1" applyFont="1" applyAlignment="1" applyProtection="1">
      <alignment horizontal="left" vertical="center" wrapText="1"/>
      <protection locked="0"/>
    </xf>
    <xf numFmtId="4" fontId="7" fillId="0" borderId="0" xfId="0" applyNumberFormat="1" applyFont="1" applyAlignment="1" applyProtection="1">
      <alignment horizontal="left" vertical="center"/>
      <protection locked="0"/>
    </xf>
    <xf numFmtId="0" fontId="7" fillId="2" borderId="2" xfId="0" applyFont="1" applyFill="1" applyBorder="1" applyAlignment="1">
      <alignment horizontal="left" vertical="center" wrapText="1"/>
    </xf>
    <xf numFmtId="4" fontId="11" fillId="2" borderId="2" xfId="0" applyNumberFormat="1" applyFont="1" applyFill="1" applyBorder="1" applyAlignment="1">
      <alignment horizontal="left" vertical="center" wrapText="1"/>
    </xf>
    <xf numFmtId="4" fontId="7" fillId="0" borderId="2" xfId="0" applyNumberFormat="1" applyFont="1" applyBorder="1" applyAlignment="1">
      <alignment horizontal="left" vertical="center" wrapText="1"/>
    </xf>
    <xf numFmtId="0" fontId="1" fillId="0" borderId="0" xfId="0" applyFont="1" applyAlignment="1">
      <alignment horizontal="left"/>
    </xf>
    <xf numFmtId="43" fontId="11" fillId="2" borderId="2" xfId="2" applyNumberFormat="1" applyFont="1" applyFill="1" applyBorder="1" applyAlignment="1" applyProtection="1">
      <alignment horizontal="center" vertical="center"/>
    </xf>
    <xf numFmtId="43" fontId="8" fillId="0" borderId="2" xfId="1" applyFont="1" applyBorder="1" applyAlignment="1">
      <alignment vertical="center"/>
    </xf>
    <xf numFmtId="4" fontId="7" fillId="0" borderId="2" xfId="1" applyNumberFormat="1" applyFont="1" applyFill="1" applyBorder="1" applyAlignment="1" applyProtection="1">
      <alignment horizontal="right" vertical="center" wrapText="1" readingOrder="1"/>
    </xf>
    <xf numFmtId="4" fontId="2" fillId="0" borderId="0" xfId="1" applyNumberFormat="1" applyFont="1" applyProtection="1"/>
    <xf numFmtId="4" fontId="6" fillId="0" borderId="0" xfId="0" applyNumberFormat="1" applyFont="1" applyAlignment="1" applyProtection="1">
      <alignment horizontal="center" vertical="center"/>
      <protection locked="0"/>
    </xf>
    <xf numFmtId="4" fontId="1" fillId="0" borderId="0" xfId="0" applyNumberFormat="1" applyFont="1"/>
    <xf numFmtId="4" fontId="2" fillId="0" borderId="0" xfId="1" applyNumberFormat="1" applyFont="1" applyFill="1" applyProtection="1"/>
    <xf numFmtId="43" fontId="1" fillId="0" borderId="0" xfId="1" applyFont="1"/>
    <xf numFmtId="43" fontId="1" fillId="0" borderId="0" xfId="0" applyNumberFormat="1" applyFont="1"/>
    <xf numFmtId="9" fontId="7" fillId="0" borderId="2" xfId="2" applyFont="1" applyFill="1" applyBorder="1" applyAlignment="1" applyProtection="1">
      <alignment horizontal="center" vertical="center"/>
    </xf>
    <xf numFmtId="9" fontId="11" fillId="2" borderId="2" xfId="2" applyFont="1" applyFill="1" applyBorder="1" applyAlignment="1" applyProtection="1">
      <alignment horizontal="center" vertical="center" wrapText="1"/>
    </xf>
    <xf numFmtId="9" fontId="11" fillId="2" borderId="2" xfId="2" applyFont="1" applyFill="1" applyBorder="1" applyAlignment="1" applyProtection="1">
      <alignment horizontal="center" vertical="center"/>
    </xf>
    <xf numFmtId="3" fontId="7" fillId="0" borderId="2" xfId="0" applyNumberFormat="1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readingOrder="1"/>
    </xf>
    <xf numFmtId="41" fontId="7" fillId="0" borderId="0" xfId="16" applyFont="1" applyFill="1" applyAlignment="1" applyProtection="1">
      <alignment vertical="center"/>
      <protection locked="0"/>
    </xf>
    <xf numFmtId="41" fontId="7" fillId="0" borderId="0" xfId="16" applyFont="1" applyFill="1" applyAlignment="1" applyProtection="1">
      <alignment horizontal="center" vertical="center"/>
      <protection locked="0"/>
    </xf>
    <xf numFmtId="41" fontId="6" fillId="0" borderId="0" xfId="16" applyFont="1" applyFill="1" applyAlignment="1" applyProtection="1">
      <alignment horizontal="center" vertical="center"/>
      <protection locked="0"/>
    </xf>
    <xf numFmtId="41" fontId="7" fillId="0" borderId="0" xfId="16" applyFont="1" applyAlignment="1" applyProtection="1">
      <alignment vertical="center"/>
      <protection locked="0"/>
    </xf>
    <xf numFmtId="41" fontId="8" fillId="0" borderId="0" xfId="16" applyFont="1" applyAlignment="1">
      <alignment vertical="center"/>
    </xf>
    <xf numFmtId="41" fontId="11" fillId="0" borderId="0" xfId="16" applyFont="1" applyFill="1" applyAlignment="1" applyProtection="1">
      <alignment vertical="center"/>
      <protection locked="0"/>
    </xf>
    <xf numFmtId="41" fontId="4" fillId="0" borderId="0" xfId="16" applyFont="1" applyFill="1" applyAlignment="1" applyProtection="1">
      <alignment vertical="center"/>
      <protection locked="0"/>
    </xf>
    <xf numFmtId="41" fontId="1" fillId="0" borderId="0" xfId="16" applyFont="1"/>
    <xf numFmtId="4" fontId="7" fillId="0" borderId="2" xfId="0" applyNumberFormat="1" applyFont="1" applyFill="1" applyBorder="1" applyAlignment="1">
      <alignment horizontal="center" vertical="center" wrapText="1"/>
    </xf>
    <xf numFmtId="4" fontId="7" fillId="0" borderId="2" xfId="0" applyNumberFormat="1" applyFont="1" applyFill="1" applyBorder="1" applyAlignment="1">
      <alignment horizontal="left" vertical="center" wrapText="1"/>
    </xf>
    <xf numFmtId="43" fontId="8" fillId="0" borderId="2" xfId="1" applyFont="1" applyFill="1" applyBorder="1" applyAlignment="1">
      <alignment vertical="center"/>
    </xf>
    <xf numFmtId="0" fontId="8" fillId="0" borderId="0" xfId="0" applyFont="1" applyFill="1" applyAlignment="1">
      <alignment vertical="center"/>
    </xf>
    <xf numFmtId="4" fontId="2" fillId="8" borderId="0" xfId="1" applyNumberFormat="1" applyFont="1" applyFill="1" applyProtection="1"/>
    <xf numFmtId="0" fontId="1" fillId="8" borderId="0" xfId="0" applyFont="1" applyFill="1"/>
    <xf numFmtId="0" fontId="27" fillId="9" borderId="0" xfId="0" applyFont="1" applyFill="1" applyAlignment="1">
      <alignment horizontal="center" vertical="center" wrapText="1"/>
    </xf>
    <xf numFmtId="0" fontId="28" fillId="0" borderId="0" xfId="0" applyFont="1" applyAlignment="1">
      <alignment horizontal="center" vertical="center" readingOrder="1"/>
    </xf>
    <xf numFmtId="4" fontId="28" fillId="0" borderId="0" xfId="0" applyNumberFormat="1" applyFont="1" applyAlignment="1">
      <alignment horizontal="left" vertical="center" readingOrder="1"/>
    </xf>
    <xf numFmtId="4" fontId="28" fillId="0" borderId="0" xfId="0" applyNumberFormat="1" applyFont="1" applyAlignment="1">
      <alignment horizontal="center" vertical="center" readingOrder="1"/>
    </xf>
    <xf numFmtId="4" fontId="29" fillId="0" borderId="0" xfId="0" applyNumberFormat="1" applyFont="1" applyAlignment="1">
      <alignment vertical="center" readingOrder="1"/>
    </xf>
    <xf numFmtId="4" fontId="29" fillId="0" borderId="0" xfId="0" applyNumberFormat="1" applyFont="1" applyAlignment="1">
      <alignment horizontal="center" vertical="center" readingOrder="1"/>
    </xf>
    <xf numFmtId="14" fontId="20" fillId="5" borderId="1" xfId="0" applyNumberFormat="1" applyFont="1" applyFill="1" applyBorder="1" applyAlignment="1">
      <alignment horizontal="center" vertical="center" readingOrder="1"/>
    </xf>
    <xf numFmtId="0" fontId="20" fillId="5" borderId="1" xfId="0" applyFont="1" applyFill="1" applyBorder="1" applyAlignment="1">
      <alignment horizontal="left" vertical="center" readingOrder="1"/>
    </xf>
    <xf numFmtId="0" fontId="20" fillId="5" borderId="1" xfId="0" applyFont="1" applyFill="1" applyBorder="1" applyAlignment="1">
      <alignment horizontal="center" vertical="center" readingOrder="1"/>
    </xf>
    <xf numFmtId="4" fontId="20" fillId="5" borderId="1" xfId="0" applyNumberFormat="1" applyFont="1" applyFill="1" applyBorder="1" applyAlignment="1">
      <alignment horizontal="left" vertical="center" readingOrder="1"/>
    </xf>
    <xf numFmtId="4" fontId="20" fillId="5" borderId="1" xfId="0" applyNumberFormat="1" applyFont="1" applyFill="1" applyBorder="1" applyAlignment="1">
      <alignment horizontal="right" vertical="center" readingOrder="1"/>
    </xf>
    <xf numFmtId="14" fontId="20" fillId="6" borderId="1" xfId="0" applyNumberFormat="1" applyFont="1" applyFill="1" applyBorder="1" applyAlignment="1">
      <alignment horizontal="center" vertical="center" readingOrder="1"/>
    </xf>
    <xf numFmtId="0" fontId="20" fillId="6" borderId="1" xfId="0" applyFont="1" applyFill="1" applyBorder="1" applyAlignment="1">
      <alignment horizontal="left" vertical="center" readingOrder="1"/>
    </xf>
    <xf numFmtId="0" fontId="20" fillId="6" borderId="1" xfId="0" applyFont="1" applyFill="1" applyBorder="1" applyAlignment="1">
      <alignment horizontal="center" vertical="center" readingOrder="1"/>
    </xf>
    <xf numFmtId="4" fontId="20" fillId="6" borderId="1" xfId="0" applyNumberFormat="1" applyFont="1" applyFill="1" applyBorder="1" applyAlignment="1">
      <alignment horizontal="left" vertical="center" readingOrder="1"/>
    </xf>
    <xf numFmtId="4" fontId="20" fillId="6" borderId="1" xfId="0" applyNumberFormat="1" applyFont="1" applyFill="1" applyBorder="1" applyAlignment="1">
      <alignment horizontal="right" vertical="center" readingOrder="1"/>
    </xf>
    <xf numFmtId="14" fontId="20" fillId="4" borderId="1" xfId="0" applyNumberFormat="1" applyFont="1" applyFill="1" applyBorder="1" applyAlignment="1">
      <alignment horizontal="center" vertical="center" readingOrder="1"/>
    </xf>
    <xf numFmtId="0" fontId="20" fillId="4" borderId="1" xfId="0" applyFont="1" applyFill="1" applyBorder="1" applyAlignment="1">
      <alignment horizontal="left" vertical="center" readingOrder="1"/>
    </xf>
    <xf numFmtId="0" fontId="20" fillId="4" borderId="1" xfId="0" applyFont="1" applyFill="1" applyBorder="1" applyAlignment="1">
      <alignment horizontal="center" vertical="center" readingOrder="1"/>
    </xf>
    <xf numFmtId="4" fontId="20" fillId="4" borderId="1" xfId="0" applyNumberFormat="1" applyFont="1" applyFill="1" applyBorder="1" applyAlignment="1">
      <alignment horizontal="left" vertical="center" readingOrder="1"/>
    </xf>
    <xf numFmtId="4" fontId="20" fillId="4" borderId="1" xfId="0" applyNumberFormat="1" applyFont="1" applyFill="1" applyBorder="1" applyAlignment="1">
      <alignment horizontal="right" vertical="center" readingOrder="1"/>
    </xf>
    <xf numFmtId="14" fontId="20" fillId="7" borderId="1" xfId="0" applyNumberFormat="1" applyFont="1" applyFill="1" applyBorder="1" applyAlignment="1">
      <alignment horizontal="center" vertical="center" readingOrder="1"/>
    </xf>
    <xf numFmtId="0" fontId="20" fillId="7" borderId="1" xfId="0" applyFont="1" applyFill="1" applyBorder="1" applyAlignment="1">
      <alignment horizontal="left" vertical="center" readingOrder="1"/>
    </xf>
    <xf numFmtId="0" fontId="20" fillId="7" borderId="1" xfId="0" applyFont="1" applyFill="1" applyBorder="1" applyAlignment="1">
      <alignment horizontal="center" vertical="center" readingOrder="1"/>
    </xf>
    <xf numFmtId="4" fontId="20" fillId="7" borderId="1" xfId="0" applyNumberFormat="1" applyFont="1" applyFill="1" applyBorder="1" applyAlignment="1">
      <alignment horizontal="left" vertical="center" readingOrder="1"/>
    </xf>
    <xf numFmtId="4" fontId="20" fillId="7" borderId="1" xfId="0" applyNumberFormat="1" applyFont="1" applyFill="1" applyBorder="1" applyAlignment="1">
      <alignment horizontal="right" vertical="center" readingOrder="1"/>
    </xf>
    <xf numFmtId="14" fontId="20" fillId="0" borderId="1" xfId="0" applyNumberFormat="1" applyFont="1" applyBorder="1" applyAlignment="1">
      <alignment horizontal="center" vertical="center" readingOrder="1"/>
    </xf>
    <xf numFmtId="0" fontId="20" fillId="0" borderId="1" xfId="0" applyFont="1" applyBorder="1" applyAlignment="1">
      <alignment horizontal="left" vertical="center" readingOrder="1"/>
    </xf>
    <xf numFmtId="0" fontId="20" fillId="0" borderId="1" xfId="0" applyFont="1" applyBorder="1" applyAlignment="1">
      <alignment horizontal="center" vertical="center" readingOrder="1"/>
    </xf>
    <xf numFmtId="4" fontId="20" fillId="0" borderId="1" xfId="0" applyNumberFormat="1" applyFont="1" applyBorder="1" applyAlignment="1">
      <alignment horizontal="left" vertical="center" readingOrder="1"/>
    </xf>
    <xf numFmtId="4" fontId="20" fillId="0" borderId="1" xfId="0" applyNumberFormat="1" applyFont="1" applyBorder="1" applyAlignment="1">
      <alignment horizontal="right" vertical="center" readingOrder="1"/>
    </xf>
    <xf numFmtId="14" fontId="20" fillId="3" borderId="1" xfId="0" applyNumberFormat="1" applyFont="1" applyFill="1" applyBorder="1" applyAlignment="1">
      <alignment horizontal="center" vertical="center" readingOrder="1"/>
    </xf>
    <xf numFmtId="0" fontId="20" fillId="3" borderId="1" xfId="0" applyFont="1" applyFill="1" applyBorder="1" applyAlignment="1">
      <alignment horizontal="left" vertical="center" readingOrder="1"/>
    </xf>
    <xf numFmtId="0" fontId="20" fillId="3" borderId="1" xfId="0" applyFont="1" applyFill="1" applyBorder="1" applyAlignment="1">
      <alignment horizontal="center" vertical="center" readingOrder="1"/>
    </xf>
    <xf numFmtId="4" fontId="20" fillId="3" borderId="1" xfId="0" applyNumberFormat="1" applyFont="1" applyFill="1" applyBorder="1" applyAlignment="1">
      <alignment horizontal="left" vertical="center" readingOrder="1"/>
    </xf>
    <xf numFmtId="4" fontId="20" fillId="3" borderId="1" xfId="0" applyNumberFormat="1" applyFont="1" applyFill="1" applyBorder="1" applyAlignment="1">
      <alignment horizontal="right" vertical="center" readingOrder="1"/>
    </xf>
    <xf numFmtId="14" fontId="20" fillId="0" borderId="1" xfId="0" applyNumberFormat="1" applyFont="1" applyFill="1" applyBorder="1" applyAlignment="1">
      <alignment horizontal="center" vertical="center" readingOrder="1"/>
    </xf>
    <xf numFmtId="0" fontId="20" fillId="0" borderId="1" xfId="0" applyFont="1" applyFill="1" applyBorder="1" applyAlignment="1">
      <alignment horizontal="left" vertical="center" readingOrder="1"/>
    </xf>
    <xf numFmtId="0" fontId="20" fillId="0" borderId="1" xfId="0" applyFont="1" applyFill="1" applyBorder="1" applyAlignment="1">
      <alignment horizontal="center" vertical="center" readingOrder="1"/>
    </xf>
    <xf numFmtId="4" fontId="20" fillId="0" borderId="1" xfId="0" applyNumberFormat="1" applyFont="1" applyFill="1" applyBorder="1" applyAlignment="1">
      <alignment horizontal="left" vertical="center" readingOrder="1"/>
    </xf>
    <xf numFmtId="4" fontId="20" fillId="0" borderId="1" xfId="0" applyNumberFormat="1" applyFont="1" applyFill="1" applyBorder="1" applyAlignment="1">
      <alignment horizontal="right" vertical="center" readingOrder="1"/>
    </xf>
    <xf numFmtId="4" fontId="29" fillId="0" borderId="0" xfId="0" applyNumberFormat="1" applyFont="1" applyFill="1" applyAlignment="1">
      <alignment vertical="center" readingOrder="1"/>
    </xf>
    <xf numFmtId="4" fontId="20" fillId="0" borderId="8" xfId="0" applyNumberFormat="1" applyFont="1" applyBorder="1" applyAlignment="1">
      <alignment horizontal="right" vertical="center" readingOrder="1"/>
    </xf>
    <xf numFmtId="14" fontId="29" fillId="0" borderId="1" xfId="0" applyNumberFormat="1" applyFont="1" applyFill="1" applyBorder="1" applyAlignment="1">
      <alignment horizontal="center" vertical="center" readingOrder="1"/>
    </xf>
    <xf numFmtId="0" fontId="29" fillId="0" borderId="1" xfId="0" applyFont="1" applyFill="1" applyBorder="1" applyAlignment="1">
      <alignment horizontal="left" vertical="center" readingOrder="1"/>
    </xf>
    <xf numFmtId="0" fontId="29" fillId="0" borderId="1" xfId="0" applyFont="1" applyFill="1" applyBorder="1" applyAlignment="1">
      <alignment horizontal="center" vertical="center" readingOrder="1"/>
    </xf>
    <xf numFmtId="0" fontId="30" fillId="10" borderId="1" xfId="0" applyFont="1" applyFill="1" applyBorder="1" applyAlignment="1">
      <alignment horizontal="center" vertical="center" readingOrder="1"/>
    </xf>
    <xf numFmtId="43" fontId="27" fillId="10" borderId="1" xfId="1" applyFont="1" applyFill="1" applyBorder="1" applyAlignment="1">
      <alignment horizontal="left" vertical="center" readingOrder="1"/>
    </xf>
    <xf numFmtId="43" fontId="31" fillId="0" borderId="1" xfId="1" applyFont="1" applyFill="1" applyBorder="1" applyAlignment="1">
      <alignment horizontal="left" vertical="center" readingOrder="1"/>
    </xf>
    <xf numFmtId="14" fontId="29" fillId="0" borderId="1" xfId="0" applyNumberFormat="1" applyFont="1" applyBorder="1" applyAlignment="1">
      <alignment horizontal="center" vertical="center" readingOrder="1"/>
    </xf>
    <xf numFmtId="0" fontId="29" fillId="0" borderId="1" xfId="0" applyFont="1" applyBorder="1" applyAlignment="1">
      <alignment horizontal="left" vertical="center" readingOrder="1"/>
    </xf>
    <xf numFmtId="0" fontId="29" fillId="0" borderId="1" xfId="0" applyFont="1" applyBorder="1" applyAlignment="1">
      <alignment horizontal="center" vertical="center" readingOrder="1"/>
    </xf>
    <xf numFmtId="43" fontId="29" fillId="0" borderId="1" xfId="1" applyFont="1" applyFill="1" applyBorder="1" applyAlignment="1">
      <alignment horizontal="left" vertical="center" readingOrder="1"/>
    </xf>
    <xf numFmtId="43" fontId="29" fillId="0" borderId="1" xfId="1" applyFont="1" applyFill="1" applyBorder="1" applyAlignment="1">
      <alignment horizontal="right" vertical="center" readingOrder="1"/>
    </xf>
    <xf numFmtId="165" fontId="20" fillId="0" borderId="1" xfId="0" applyNumberFormat="1" applyFont="1" applyBorder="1" applyAlignment="1">
      <alignment horizontal="right" vertical="center" wrapText="1" readingOrder="1"/>
    </xf>
    <xf numFmtId="0" fontId="28" fillId="0" borderId="1" xfId="0" applyFont="1" applyBorder="1" applyAlignment="1">
      <alignment horizontal="center" vertical="center" readingOrder="1"/>
    </xf>
    <xf numFmtId="0" fontId="28" fillId="0" borderId="1" xfId="0" applyFont="1" applyBorder="1" applyAlignment="1">
      <alignment horizontal="left" vertical="center" readingOrder="1"/>
    </xf>
    <xf numFmtId="4" fontId="28" fillId="0" borderId="1" xfId="0" applyNumberFormat="1" applyFont="1" applyBorder="1" applyAlignment="1">
      <alignment horizontal="left" vertical="center" readingOrder="1"/>
    </xf>
    <xf numFmtId="4" fontId="28" fillId="0" borderId="1" xfId="0" applyNumberFormat="1" applyFont="1" applyBorder="1" applyAlignment="1">
      <alignment horizontal="right" vertical="center" readingOrder="1"/>
    </xf>
    <xf numFmtId="0" fontId="29" fillId="0" borderId="0" xfId="0" applyFont="1" applyAlignment="1">
      <alignment vertical="center" readingOrder="1"/>
    </xf>
    <xf numFmtId="0" fontId="29" fillId="0" borderId="0" xfId="0" applyFont="1" applyAlignment="1">
      <alignment horizontal="center" vertical="center" readingOrder="1"/>
    </xf>
    <xf numFmtId="4" fontId="29" fillId="0" borderId="0" xfId="0" applyNumberFormat="1" applyFont="1" applyAlignment="1">
      <alignment horizontal="left" vertical="center" readingOrder="1"/>
    </xf>
    <xf numFmtId="0" fontId="32" fillId="0" borderId="6" xfId="0" applyFont="1" applyBorder="1" applyAlignment="1">
      <alignment horizontal="left" vertical="center" readingOrder="1"/>
    </xf>
    <xf numFmtId="0" fontId="32" fillId="0" borderId="7" xfId="0" applyFont="1" applyBorder="1" applyAlignment="1">
      <alignment horizontal="left" vertical="center" readingOrder="1"/>
    </xf>
    <xf numFmtId="166" fontId="34" fillId="0" borderId="0" xfId="22" applyNumberFormat="1" applyFont="1" applyBorder="1"/>
    <xf numFmtId="4" fontId="11" fillId="2" borderId="3" xfId="0" applyNumberFormat="1" applyFont="1" applyFill="1" applyBorder="1" applyAlignment="1">
      <alignment horizontal="center" vertical="center" wrapText="1"/>
    </xf>
    <xf numFmtId="4" fontId="11" fillId="2" borderId="4" xfId="0" applyNumberFormat="1" applyFont="1" applyFill="1" applyBorder="1" applyAlignment="1">
      <alignment horizontal="center" vertical="center" wrapText="1"/>
    </xf>
    <xf numFmtId="4" fontId="11" fillId="2" borderId="5" xfId="0" applyNumberFormat="1" applyFont="1" applyFill="1" applyBorder="1" applyAlignment="1">
      <alignment horizontal="center" vertical="center" wrapText="1"/>
    </xf>
    <xf numFmtId="4" fontId="4" fillId="0" borderId="0" xfId="10" applyNumberFormat="1" applyFont="1" applyAlignment="1" applyProtection="1">
      <alignment vertical="center" wrapText="1"/>
      <protection locked="0"/>
    </xf>
    <xf numFmtId="4" fontId="37" fillId="0" borderId="0" xfId="3" applyNumberFormat="1" applyFont="1" applyAlignment="1" applyProtection="1">
      <alignment vertical="center"/>
      <protection locked="0"/>
    </xf>
    <xf numFmtId="4" fontId="4" fillId="0" borderId="0" xfId="10" applyNumberFormat="1" applyFont="1" applyAlignment="1" applyProtection="1">
      <alignment vertical="center"/>
      <protection locked="0"/>
    </xf>
    <xf numFmtId="0" fontId="38" fillId="0" borderId="0" xfId="10" applyFont="1"/>
    <xf numFmtId="4" fontId="39" fillId="0" borderId="0" xfId="3" applyNumberFormat="1" applyFont="1" applyAlignment="1">
      <alignment vertical="center"/>
    </xf>
    <xf numFmtId="4" fontId="6" fillId="0" borderId="0" xfId="10" applyNumberFormat="1" applyFont="1" applyAlignment="1">
      <alignment vertical="center"/>
    </xf>
    <xf numFmtId="4" fontId="4" fillId="0" borderId="0" xfId="10" applyNumberFormat="1" applyFont="1" applyAlignment="1" applyProtection="1">
      <alignment horizontal="center" vertical="center"/>
      <protection locked="0"/>
    </xf>
    <xf numFmtId="49" fontId="34" fillId="0" borderId="2" xfId="10" applyNumberFormat="1" applyFont="1" applyBorder="1" applyAlignment="1">
      <alignment vertical="center" wrapText="1"/>
    </xf>
    <xf numFmtId="15" fontId="34" fillId="0" borderId="2" xfId="10" applyNumberFormat="1" applyFont="1" applyBorder="1" applyAlignment="1" applyProtection="1">
      <alignment horizontal="center" vertical="center" wrapText="1"/>
      <protection locked="0"/>
    </xf>
    <xf numFmtId="0" fontId="35" fillId="9" borderId="2" xfId="10" applyFont="1" applyFill="1" applyBorder="1" applyAlignment="1">
      <alignment horizontal="center" vertical="center" wrapText="1"/>
    </xf>
    <xf numFmtId="4" fontId="35" fillId="9" borderId="2" xfId="10" applyNumberFormat="1" applyFont="1" applyFill="1" applyBorder="1" applyAlignment="1">
      <alignment horizontal="center" vertical="center" wrapText="1"/>
    </xf>
    <xf numFmtId="0" fontId="34" fillId="11" borderId="2" xfId="10" applyFont="1" applyFill="1" applyBorder="1" applyAlignment="1">
      <alignment horizontal="center" vertical="center" wrapText="1"/>
    </xf>
    <xf numFmtId="4" fontId="34" fillId="11" borderId="2" xfId="10" applyNumberFormat="1" applyFont="1" applyFill="1" applyBorder="1" applyAlignment="1">
      <alignment horizontal="center" vertical="center" wrapText="1"/>
    </xf>
    <xf numFmtId="0" fontId="6" fillId="0" borderId="0" xfId="10" applyFont="1"/>
    <xf numFmtId="0" fontId="4" fillId="0" borderId="2" xfId="10" applyFont="1" applyBorder="1" applyAlignment="1">
      <alignment horizontal="center" vertical="center" wrapText="1"/>
    </xf>
    <xf numFmtId="4" fontId="4" fillId="0" borderId="2" xfId="10" applyNumberFormat="1" applyFont="1" applyBorder="1" applyAlignment="1">
      <alignment vertical="center" wrapText="1"/>
    </xf>
    <xf numFmtId="4" fontId="4" fillId="0" borderId="2" xfId="8" applyNumberFormat="1" applyFont="1" applyFill="1" applyBorder="1" applyAlignment="1" applyProtection="1">
      <alignment horizontal="right" vertical="center"/>
    </xf>
    <xf numFmtId="10" fontId="4" fillId="0" borderId="2" xfId="9" applyNumberFormat="1" applyFont="1" applyFill="1" applyBorder="1" applyAlignment="1" applyProtection="1">
      <alignment horizontal="center" vertical="center"/>
    </xf>
    <xf numFmtId="4" fontId="34" fillId="0" borderId="2" xfId="8" applyNumberFormat="1" applyFont="1" applyFill="1" applyBorder="1" applyAlignment="1" applyProtection="1">
      <alignment horizontal="right" vertical="center"/>
    </xf>
    <xf numFmtId="0" fontId="40" fillId="9" borderId="2" xfId="10" applyFont="1" applyFill="1" applyBorder="1" applyAlignment="1">
      <alignment horizontal="center" vertical="center" wrapText="1"/>
    </xf>
    <xf numFmtId="4" fontId="40" fillId="9" borderId="2" xfId="10" applyNumberFormat="1" applyFont="1" applyFill="1" applyBorder="1" applyAlignment="1">
      <alignment vertical="center" wrapText="1"/>
    </xf>
    <xf numFmtId="4" fontId="40" fillId="9" borderId="2" xfId="8" applyNumberFormat="1" applyFont="1" applyFill="1" applyBorder="1" applyAlignment="1" applyProtection="1">
      <alignment vertical="center"/>
    </xf>
    <xf numFmtId="10" fontId="40" fillId="9" borderId="2" xfId="9" applyNumberFormat="1" applyFont="1" applyFill="1" applyBorder="1" applyAlignment="1" applyProtection="1">
      <alignment horizontal="center" vertical="center"/>
    </xf>
    <xf numFmtId="4" fontId="40" fillId="9" borderId="2" xfId="8" applyNumberFormat="1" applyFont="1" applyFill="1" applyBorder="1" applyAlignment="1" applyProtection="1">
      <alignment horizontal="right" vertical="center" wrapText="1"/>
    </xf>
    <xf numFmtId="10" fontId="40" fillId="9" borderId="2" xfId="9" applyNumberFormat="1" applyFont="1" applyFill="1" applyBorder="1" applyAlignment="1" applyProtection="1">
      <alignment horizontal="center" vertical="center" wrapText="1"/>
    </xf>
    <xf numFmtId="4" fontId="4" fillId="0" borderId="0" xfId="8" applyNumberFormat="1" applyFont="1" applyFill="1" applyAlignment="1" applyProtection="1">
      <alignment vertical="center"/>
      <protection locked="0"/>
    </xf>
    <xf numFmtId="4" fontId="4" fillId="0" borderId="0" xfId="8" applyNumberFormat="1" applyFont="1" applyFill="1" applyAlignment="1" applyProtection="1">
      <alignment vertical="center" wrapText="1"/>
    </xf>
    <xf numFmtId="4" fontId="4" fillId="0" borderId="0" xfId="8" applyNumberFormat="1" applyFont="1" applyFill="1" applyBorder="1" applyAlignment="1" applyProtection="1">
      <alignment horizontal="right" vertical="center"/>
    </xf>
    <xf numFmtId="4" fontId="34" fillId="0" borderId="0" xfId="8" applyNumberFormat="1" applyFont="1" applyFill="1" applyAlignment="1" applyProtection="1">
      <alignment vertical="center"/>
      <protection locked="0"/>
    </xf>
    <xf numFmtId="4" fontId="38" fillId="0" borderId="0" xfId="10" applyNumberFormat="1" applyFont="1"/>
    <xf numFmtId="4" fontId="34" fillId="0" borderId="0" xfId="10" applyNumberFormat="1" applyFont="1" applyAlignment="1" applyProtection="1">
      <alignment vertical="center"/>
      <protection locked="0"/>
    </xf>
    <xf numFmtId="164" fontId="6" fillId="0" borderId="0" xfId="8" applyFont="1"/>
    <xf numFmtId="164" fontId="38" fillId="0" borderId="0" xfId="8" applyFont="1"/>
    <xf numFmtId="0" fontId="34" fillId="6" borderId="9" xfId="23" applyFont="1" applyFill="1" applyBorder="1" applyAlignment="1">
      <alignment horizontal="center" vertical="center" wrapText="1"/>
    </xf>
    <xf numFmtId="0" fontId="34" fillId="6" borderId="10" xfId="23" applyFont="1" applyFill="1" applyBorder="1" applyAlignment="1">
      <alignment horizontal="center" vertical="center" wrapText="1"/>
    </xf>
    <xf numFmtId="0" fontId="34" fillId="6" borderId="11" xfId="23" applyFont="1" applyFill="1" applyBorder="1" applyAlignment="1">
      <alignment horizontal="center" vertical="center" wrapText="1"/>
    </xf>
    <xf numFmtId="0" fontId="4" fillId="6" borderId="11" xfId="23" applyFont="1" applyFill="1" applyBorder="1" applyAlignment="1">
      <alignment horizontal="center" vertical="center" wrapText="1"/>
    </xf>
    <xf numFmtId="3" fontId="41" fillId="0" borderId="12" xfId="23" applyNumberFormat="1" applyFont="1" applyBorder="1" applyAlignment="1">
      <alignment horizontal="right" vertical="center" wrapText="1"/>
    </xf>
    <xf numFmtId="0" fontId="41" fillId="0" borderId="13" xfId="23" applyFont="1" applyBorder="1" applyAlignment="1">
      <alignment vertical="center" wrapText="1"/>
    </xf>
    <xf numFmtId="4" fontId="41" fillId="0" borderId="14" xfId="23" applyNumberFormat="1" applyFont="1" applyBorder="1" applyAlignment="1">
      <alignment horizontal="right" vertical="center" wrapText="1"/>
    </xf>
    <xf numFmtId="10" fontId="41" fillId="0" borderId="14" xfId="23" applyNumberFormat="1" applyFont="1" applyBorder="1" applyAlignment="1">
      <alignment horizontal="center" vertical="center" wrapText="1"/>
    </xf>
    <xf numFmtId="3" fontId="41" fillId="0" borderId="15" xfId="23" applyNumberFormat="1" applyFont="1" applyBorder="1" applyAlignment="1">
      <alignment horizontal="right" vertical="center" wrapText="1"/>
    </xf>
    <xf numFmtId="0" fontId="41" fillId="0" borderId="16" xfId="23" applyFont="1" applyBorder="1" applyAlignment="1">
      <alignment vertical="center" wrapText="1"/>
    </xf>
    <xf numFmtId="4" fontId="41" fillId="0" borderId="17" xfId="23" applyNumberFormat="1" applyFont="1" applyBorder="1" applyAlignment="1">
      <alignment horizontal="right" vertical="center" wrapText="1"/>
    </xf>
    <xf numFmtId="10" fontId="41" fillId="0" borderId="17" xfId="23" applyNumberFormat="1" applyFont="1" applyBorder="1" applyAlignment="1">
      <alignment horizontal="center" vertical="center" wrapText="1"/>
    </xf>
    <xf numFmtId="3" fontId="34" fillId="6" borderId="18" xfId="23" applyNumberFormat="1" applyFont="1" applyFill="1" applyBorder="1" applyAlignment="1">
      <alignment horizontal="right" vertical="center" wrapText="1"/>
    </xf>
    <xf numFmtId="0" fontId="34" fillId="6" borderId="18" xfId="23" applyFont="1" applyFill="1" applyBorder="1" applyAlignment="1">
      <alignment vertical="center" wrapText="1"/>
    </xf>
    <xf numFmtId="4" fontId="34" fillId="6" borderId="18" xfId="23" applyNumberFormat="1" applyFont="1" applyFill="1" applyBorder="1" applyAlignment="1">
      <alignment horizontal="right" vertical="center" wrapText="1"/>
    </xf>
    <xf numFmtId="10" fontId="34" fillId="6" borderId="18" xfId="23" applyNumberFormat="1" applyFont="1" applyFill="1" applyBorder="1" applyAlignment="1">
      <alignment horizontal="center" vertical="center" wrapText="1"/>
    </xf>
    <xf numFmtId="3" fontId="34" fillId="6" borderId="19" xfId="23" applyNumberFormat="1" applyFont="1" applyFill="1" applyBorder="1" applyAlignment="1">
      <alignment horizontal="right" vertical="center" wrapText="1"/>
    </xf>
    <xf numFmtId="0" fontId="34" fillId="6" borderId="19" xfId="23" applyFont="1" applyFill="1" applyBorder="1" applyAlignment="1">
      <alignment vertical="center" wrapText="1"/>
    </xf>
    <xf numFmtId="4" fontId="34" fillId="6" borderId="19" xfId="23" applyNumberFormat="1" applyFont="1" applyFill="1" applyBorder="1" applyAlignment="1">
      <alignment horizontal="right" vertical="center" wrapText="1"/>
    </xf>
    <xf numFmtId="10" fontId="34" fillId="6" borderId="19" xfId="23" applyNumberFormat="1" applyFont="1" applyFill="1" applyBorder="1" applyAlignment="1">
      <alignment horizontal="center" vertical="center" wrapText="1"/>
    </xf>
    <xf numFmtId="10" fontId="38" fillId="0" borderId="0" xfId="10" applyNumberFormat="1" applyFont="1"/>
    <xf numFmtId="164" fontId="4" fillId="0" borderId="0" xfId="8" applyFont="1"/>
    <xf numFmtId="0" fontId="34" fillId="12" borderId="2" xfId="10" applyFont="1" applyFill="1" applyBorder="1" applyAlignment="1">
      <alignment horizontal="center" vertical="center" wrapText="1"/>
    </xf>
    <xf numFmtId="4" fontId="34" fillId="12" borderId="2" xfId="10" applyNumberFormat="1" applyFont="1" applyFill="1" applyBorder="1" applyAlignment="1">
      <alignment vertical="center" wrapText="1"/>
    </xf>
    <xf numFmtId="4" fontId="34" fillId="12" borderId="2" xfId="8" applyNumberFormat="1" applyFont="1" applyFill="1" applyBorder="1" applyAlignment="1" applyProtection="1">
      <alignment horizontal="right" vertical="center" wrapText="1"/>
    </xf>
    <xf numFmtId="10" fontId="34" fillId="12" borderId="2" xfId="9" applyNumberFormat="1" applyFont="1" applyFill="1" applyBorder="1" applyAlignment="1" applyProtection="1">
      <alignment horizontal="center" vertical="center" wrapText="1"/>
    </xf>
    <xf numFmtId="4" fontId="34" fillId="12" borderId="2" xfId="10" applyNumberFormat="1" applyFont="1" applyFill="1" applyBorder="1" applyAlignment="1">
      <alignment horizontal="right" vertical="center" wrapText="1"/>
    </xf>
    <xf numFmtId="4" fontId="34" fillId="12" borderId="2" xfId="8" applyNumberFormat="1" applyFont="1" applyFill="1" applyBorder="1" applyAlignment="1" applyProtection="1">
      <alignment horizontal="right" vertical="center"/>
    </xf>
    <xf numFmtId="10" fontId="34" fillId="12" borderId="2" xfId="9" applyNumberFormat="1" applyFont="1" applyFill="1" applyBorder="1" applyAlignment="1" applyProtection="1">
      <alignment horizontal="center" vertical="center"/>
    </xf>
  </cellXfs>
  <cellStyles count="24">
    <cellStyle name="Millares" xfId="1" builtinId="3"/>
    <cellStyle name="Millares [0]" xfId="16" builtinId="6"/>
    <cellStyle name="Millares [0] 2" xfId="22"/>
    <cellStyle name="Millares 2" xfId="5"/>
    <cellStyle name="Millares 3" xfId="8"/>
    <cellStyle name="Normal" xfId="0" builtinId="0"/>
    <cellStyle name="Normal 10" xfId="18"/>
    <cellStyle name="Normal 11" xfId="19"/>
    <cellStyle name="Normal 12" xfId="20"/>
    <cellStyle name="Normal 13" xfId="21"/>
    <cellStyle name="Normal 14" xfId="23"/>
    <cellStyle name="Normal 2" xfId="4"/>
    <cellStyle name="Normal 3" xfId="7"/>
    <cellStyle name="Normal 4" xfId="11"/>
    <cellStyle name="Normal 4 2" xfId="10"/>
    <cellStyle name="Normal 5" xfId="12"/>
    <cellStyle name="Normal 6" xfId="13"/>
    <cellStyle name="Normal 7" xfId="14"/>
    <cellStyle name="Normal 8" xfId="15"/>
    <cellStyle name="Normal 9" xfId="17"/>
    <cellStyle name="Normal_vigenxdep" xfId="3"/>
    <cellStyle name="Porcentaje" xfId="2" builtinId="5"/>
    <cellStyle name="Porcentaje 2" xfId="6"/>
    <cellStyle name="Porcentaje 3" xfId="9"/>
  </cellStyles>
  <dxfs count="10">
    <dxf>
      <font>
        <color theme="0"/>
      </font>
      <fill>
        <patternFill patternType="gray0625"/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color theme="0"/>
      </font>
      <fill>
        <patternFill patternType="gray0625"/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color theme="0"/>
      </font>
      <fill>
        <patternFill patternType="gray0625"/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color theme="0"/>
      </font>
      <fill>
        <patternFill patternType="gray0625"/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color theme="0"/>
      </font>
      <fill>
        <patternFill patternType="gray0625"/>
      </fill>
    </dxf>
  </dxfs>
  <tableStyles count="0" defaultTableStyle="TableStyleMedium2" defaultPivotStyle="PivotStyleLight16"/>
  <colors>
    <mruColors>
      <color rgb="FF4D79C7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EJECUCIÓN PRESUPUESTAL POR TIPO DE GASTO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('Ejecución Tipo de Gasto'!$C$6,'Ejecución Tipo de Gasto'!$E$6,'Ejecución Tipo de Gasto'!$H$6,'Ejecución Tipo de Gasto'!$K$6,'Ejecución Tipo de Gasto'!$N$6)</c:f>
              <c:strCache>
                <c:ptCount val="5"/>
                <c:pt idx="0">
                  <c:v>APROPIACIÓN VIGENTE</c:v>
                </c:pt>
                <c:pt idx="1">
                  <c:v>CDP</c:v>
                </c:pt>
                <c:pt idx="2">
                  <c:v>COMPROMISOS</c:v>
                </c:pt>
                <c:pt idx="3">
                  <c:v>OBLIGACIONES</c:v>
                </c:pt>
                <c:pt idx="4">
                  <c:v>PAGOS ACUMULADOS</c:v>
                </c:pt>
              </c:strCache>
            </c:strRef>
          </c:cat>
          <c:val>
            <c:numRef>
              <c:f>('Ejecución Tipo de Gasto'!$C$14,'Ejecución Tipo de Gasto'!$E$14,'Ejecución Tipo de Gasto'!$H$14,'Ejecución Tipo de Gasto'!$K$14,'Ejecución Tipo de Gasto'!$N$14)</c:f>
              <c:numCache>
                <c:formatCode>#,##0.00</c:formatCode>
                <c:ptCount val="5"/>
                <c:pt idx="0">
                  <c:v>1170661617205</c:v>
                </c:pt>
                <c:pt idx="1">
                  <c:v>879915034661.88</c:v>
                </c:pt>
                <c:pt idx="2">
                  <c:v>815873369420.44995</c:v>
                </c:pt>
                <c:pt idx="3">
                  <c:v>329147946440.07001</c:v>
                </c:pt>
                <c:pt idx="4">
                  <c:v>326087673626.14001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4E8-442B-A6DF-D10BF7097F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229207896"/>
        <c:axId val="243999408"/>
      </c:barChart>
      <c:catAx>
        <c:axId val="229207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43999408"/>
        <c:crosses val="autoZero"/>
        <c:auto val="1"/>
        <c:lblAlgn val="ctr"/>
        <c:lblOffset val="100"/>
        <c:noMultiLvlLbl val="0"/>
      </c:catAx>
      <c:valAx>
        <c:axId val="243999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292078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17</xdr:row>
      <xdr:rowOff>0</xdr:rowOff>
    </xdr:from>
    <xdr:to>
      <xdr:col>15</xdr:col>
      <xdr:colOff>0</xdr:colOff>
      <xdr:row>36</xdr:row>
      <xdr:rowOff>28575</xdr:rowOff>
    </xdr:to>
    <xdr:graphicFrame macro="">
      <xdr:nvGraphicFramePr>
        <xdr:cNvPr id="2" name="Gráfico 1">
          <a:extLst>
            <a:ext uri="{FF2B5EF4-FFF2-40B4-BE49-F238E27FC236}">
              <a16:creationId xmlns="" xmlns:a16="http://schemas.microsoft.com/office/drawing/2014/main" id="{5F94D0DB-DF5C-44BB-81A2-DB24A4DF809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9.%20INFORME%20EJECUCI&#211;N%20PPTAL%20A%2030%20DE%20SEPTIEMBRE%20DE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  <sheetName val="SIIF-Ejecución"/>
      <sheetName val="NomProy"/>
      <sheetName val="SIIF-Apropiaciones"/>
      <sheetName val="SIIF-Compromisos"/>
      <sheetName val="CAMBIO DE DEPENDENCIAS"/>
      <sheetName val="TOTAL"/>
      <sheetName val="SIIF- RP RESERVA 2023"/>
      <sheetName val="TOTAL REZAGO 2023"/>
      <sheetName val="INDICE"/>
      <sheetName val="DADS"/>
      <sheetName val="DSEPP"/>
      <sheetName val="DPIP"/>
      <sheetName val="DPII"/>
      <sheetName val="DER"/>
      <sheetName val="DODT"/>
      <sheetName val="DDFF"/>
      <sheetName val="DIDE"/>
      <sheetName val="DDRS"/>
      <sheetName val="DDS"/>
      <sheetName val="DDU"/>
      <sheetName val="DEE"/>
      <sheetName val="DIES"/>
      <sheetName val="SGISE"/>
      <sheetName val="DJSD"/>
      <sheetName val="DG"/>
      <sheetName val="OAC"/>
      <sheetName val="SCT"/>
      <sheetName val="OAP"/>
      <sheetName val="OAJ"/>
      <sheetName val="OCID"/>
      <sheetName val="OCI"/>
      <sheetName val="OTSI"/>
      <sheetName val="GCON"/>
      <sheetName val="SGTH"/>
      <sheetName val="SG"/>
      <sheetName val="SARC"/>
      <sheetName val="SF"/>
      <sheetName val="SGPDN"/>
      <sheetName val="SGDDT"/>
      <sheetName val="DENDD"/>
      <sheetName val="DGDHP"/>
    </sheetNames>
    <sheetDataSet>
      <sheetData sheetId="0"/>
      <sheetData sheetId="1"/>
      <sheetData sheetId="2"/>
      <sheetData sheetId="3">
        <row r="8">
          <cell r="I8">
            <v>45565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5"/>
  <sheetViews>
    <sheetView tabSelected="1" zoomScale="110" zoomScaleNormal="110" workbookViewId="0">
      <pane ySplit="4" topLeftCell="A5" activePane="bottomLeft" state="frozen"/>
      <selection activeCell="R1" sqref="R1"/>
      <selection pane="bottomLeft" activeCell="P12" sqref="P12"/>
    </sheetView>
  </sheetViews>
  <sheetFormatPr baseColWidth="10" defaultColWidth="12.7109375" defaultRowHeight="12" x14ac:dyDescent="0.25"/>
  <cols>
    <col min="1" max="1" width="16.42578125" style="126" customWidth="1"/>
    <col min="2" max="2" width="42" style="126" customWidth="1"/>
    <col min="3" max="3" width="14.140625" style="127" customWidth="1"/>
    <col min="4" max="4" width="4.42578125" style="127" hidden="1" customWidth="1"/>
    <col min="5" max="5" width="8.140625" style="127" hidden="1" customWidth="1"/>
    <col min="6" max="6" width="8.28515625" style="127" hidden="1" customWidth="1"/>
    <col min="7" max="7" width="4.5703125" style="127" hidden="1" customWidth="1"/>
    <col min="8" max="9" width="4.7109375" style="127" hidden="1" customWidth="1"/>
    <col min="10" max="10" width="4.5703125" style="127" hidden="1" customWidth="1"/>
    <col min="11" max="11" width="4.7109375" style="127" hidden="1" customWidth="1"/>
    <col min="12" max="12" width="6.42578125" style="127" hidden="1" customWidth="1"/>
    <col min="13" max="13" width="7.28515625" style="127" hidden="1" customWidth="1"/>
    <col min="14" max="14" width="6.5703125" style="127" customWidth="1"/>
    <col min="15" max="15" width="5" style="127" customWidth="1"/>
    <col min="16" max="16" width="37.85546875" style="126" customWidth="1"/>
    <col min="17" max="17" width="24.5703125" style="128" customWidth="1"/>
    <col min="18" max="18" width="16.5703125" style="71" customWidth="1"/>
    <col min="19" max="19" width="16" style="71" bestFit="1" customWidth="1"/>
    <col min="20" max="20" width="19.42578125" style="71" bestFit="1" customWidth="1"/>
    <col min="21" max="21" width="17" style="71" bestFit="1" customWidth="1"/>
    <col min="22" max="23" width="18.140625" style="71" bestFit="1" customWidth="1"/>
    <col min="24" max="24" width="20.28515625" style="71" customWidth="1"/>
    <col min="25" max="27" width="18" style="71" bestFit="1" customWidth="1"/>
    <col min="28" max="16384" width="12.7109375" style="71"/>
  </cols>
  <sheetData>
    <row r="1" spans="1:27" x14ac:dyDescent="0.25">
      <c r="A1" s="67" t="s">
        <v>0</v>
      </c>
      <c r="B1" s="129">
        <v>2024</v>
      </c>
      <c r="C1" s="68" t="s">
        <v>1</v>
      </c>
      <c r="D1" s="68" t="s">
        <v>1</v>
      </c>
      <c r="E1" s="68" t="s">
        <v>1</v>
      </c>
      <c r="F1" s="68" t="s">
        <v>1</v>
      </c>
      <c r="G1" s="68" t="s">
        <v>1</v>
      </c>
      <c r="H1" s="68" t="s">
        <v>1</v>
      </c>
      <c r="I1" s="68" t="s">
        <v>1</v>
      </c>
      <c r="J1" s="68" t="s">
        <v>1</v>
      </c>
      <c r="K1" s="68" t="s">
        <v>1</v>
      </c>
      <c r="L1" s="68" t="s">
        <v>1</v>
      </c>
      <c r="M1" s="68" t="s">
        <v>1</v>
      </c>
      <c r="N1" s="68" t="s">
        <v>1</v>
      </c>
      <c r="O1" s="68" t="s">
        <v>1</v>
      </c>
      <c r="P1" s="68" t="s">
        <v>1</v>
      </c>
      <c r="Q1" s="69" t="s">
        <v>1</v>
      </c>
      <c r="R1" s="70" t="s">
        <v>1</v>
      </c>
      <c r="S1" s="70" t="s">
        <v>1</v>
      </c>
      <c r="T1" s="70" t="s">
        <v>1</v>
      </c>
      <c r="U1" s="70" t="s">
        <v>1</v>
      </c>
      <c r="V1" s="70" t="s">
        <v>1</v>
      </c>
      <c r="W1" s="70" t="s">
        <v>1</v>
      </c>
      <c r="X1" s="70"/>
      <c r="Y1" s="70" t="s">
        <v>1</v>
      </c>
      <c r="Z1" s="70" t="s">
        <v>1</v>
      </c>
      <c r="AA1" s="70" t="s">
        <v>1</v>
      </c>
    </row>
    <row r="2" spans="1:27" x14ac:dyDescent="0.25">
      <c r="A2" s="67" t="s">
        <v>2</v>
      </c>
      <c r="B2" s="129" t="s">
        <v>3</v>
      </c>
      <c r="C2" s="68" t="s">
        <v>1</v>
      </c>
      <c r="D2" s="68" t="s">
        <v>1</v>
      </c>
      <c r="E2" s="68" t="s">
        <v>1</v>
      </c>
      <c r="F2" s="68" t="s">
        <v>1</v>
      </c>
      <c r="G2" s="68" t="s">
        <v>1</v>
      </c>
      <c r="H2" s="68" t="s">
        <v>1</v>
      </c>
      <c r="I2" s="68" t="s">
        <v>1</v>
      </c>
      <c r="J2" s="68" t="s">
        <v>1</v>
      </c>
      <c r="K2" s="68" t="s">
        <v>1</v>
      </c>
      <c r="L2" s="68" t="s">
        <v>1</v>
      </c>
      <c r="M2" s="68" t="s">
        <v>1</v>
      </c>
      <c r="N2" s="68" t="s">
        <v>1</v>
      </c>
      <c r="O2" s="68" t="s">
        <v>1</v>
      </c>
      <c r="P2" s="68" t="s">
        <v>1</v>
      </c>
      <c r="Q2" s="69" t="s">
        <v>1</v>
      </c>
      <c r="R2" s="70" t="s">
        <v>1</v>
      </c>
      <c r="S2" s="70" t="s">
        <v>1</v>
      </c>
      <c r="T2" s="70" t="s">
        <v>1</v>
      </c>
      <c r="U2" s="70" t="s">
        <v>1</v>
      </c>
      <c r="V2" s="70" t="s">
        <v>1</v>
      </c>
      <c r="W2" s="70" t="s">
        <v>1</v>
      </c>
      <c r="X2" s="70" t="s">
        <v>1</v>
      </c>
      <c r="Y2" s="70" t="s">
        <v>1</v>
      </c>
      <c r="Z2" s="70" t="s">
        <v>1</v>
      </c>
      <c r="AA2" s="70" t="s">
        <v>1</v>
      </c>
    </row>
    <row r="3" spans="1:27" x14ac:dyDescent="0.25">
      <c r="A3" s="67" t="s">
        <v>4</v>
      </c>
      <c r="B3" s="130" t="s">
        <v>208</v>
      </c>
      <c r="C3" s="68" t="s">
        <v>1</v>
      </c>
      <c r="D3" s="68" t="s">
        <v>1</v>
      </c>
      <c r="E3" s="68" t="s">
        <v>1</v>
      </c>
      <c r="F3" s="68" t="s">
        <v>1</v>
      </c>
      <c r="G3" s="68" t="s">
        <v>1</v>
      </c>
      <c r="H3" s="68" t="s">
        <v>1</v>
      </c>
      <c r="I3" s="68" t="s">
        <v>1</v>
      </c>
      <c r="J3" s="68" t="s">
        <v>1</v>
      </c>
      <c r="K3" s="68" t="s">
        <v>1</v>
      </c>
      <c r="L3" s="68" t="s">
        <v>1</v>
      </c>
      <c r="M3" s="68" t="s">
        <v>1</v>
      </c>
      <c r="N3" s="68" t="s">
        <v>1</v>
      </c>
      <c r="O3" s="68" t="s">
        <v>1</v>
      </c>
      <c r="P3" s="68" t="s">
        <v>1</v>
      </c>
      <c r="Q3" s="69" t="s">
        <v>1</v>
      </c>
      <c r="R3" s="70" t="s">
        <v>1</v>
      </c>
      <c r="S3" s="70" t="s">
        <v>1</v>
      </c>
      <c r="T3" s="70" t="s">
        <v>1</v>
      </c>
      <c r="U3" s="70" t="s">
        <v>1</v>
      </c>
      <c r="V3" s="70" t="s">
        <v>1</v>
      </c>
      <c r="W3" s="70" t="s">
        <v>1</v>
      </c>
      <c r="X3" s="70" t="s">
        <v>1</v>
      </c>
      <c r="Y3" s="70" t="s">
        <v>1</v>
      </c>
      <c r="Z3" s="70" t="s">
        <v>1</v>
      </c>
      <c r="AA3" s="70" t="s">
        <v>1</v>
      </c>
    </row>
    <row r="4" spans="1:27" s="72" customFormat="1" ht="36" x14ac:dyDescent="0.25">
      <c r="A4" s="67" t="s">
        <v>5</v>
      </c>
      <c r="B4" s="67" t="s">
        <v>6</v>
      </c>
      <c r="C4" s="67" t="s">
        <v>7</v>
      </c>
      <c r="D4" s="67" t="s">
        <v>8</v>
      </c>
      <c r="E4" s="67" t="s">
        <v>9</v>
      </c>
      <c r="F4" s="67" t="s">
        <v>10</v>
      </c>
      <c r="G4" s="67" t="s">
        <v>11</v>
      </c>
      <c r="H4" s="67" t="s">
        <v>12</v>
      </c>
      <c r="I4" s="67" t="s">
        <v>13</v>
      </c>
      <c r="J4" s="67" t="s">
        <v>14</v>
      </c>
      <c r="K4" s="67" t="s">
        <v>15</v>
      </c>
      <c r="L4" s="67" t="s">
        <v>16</v>
      </c>
      <c r="M4" s="67" t="s">
        <v>17</v>
      </c>
      <c r="N4" s="67" t="s">
        <v>18</v>
      </c>
      <c r="O4" s="67" t="s">
        <v>19</v>
      </c>
      <c r="P4" s="67" t="s">
        <v>20</v>
      </c>
      <c r="Q4" s="67" t="s">
        <v>21</v>
      </c>
      <c r="R4" s="67" t="s">
        <v>22</v>
      </c>
      <c r="S4" s="67" t="s">
        <v>23</v>
      </c>
      <c r="T4" s="67" t="s">
        <v>24</v>
      </c>
      <c r="U4" s="67" t="s">
        <v>25</v>
      </c>
      <c r="V4" s="67" t="s">
        <v>26</v>
      </c>
      <c r="W4" s="67" t="s">
        <v>27</v>
      </c>
      <c r="X4" s="67" t="s">
        <v>28</v>
      </c>
      <c r="Y4" s="67" t="s">
        <v>29</v>
      </c>
      <c r="Z4" s="67" t="s">
        <v>30</v>
      </c>
      <c r="AA4" s="67" t="s">
        <v>31</v>
      </c>
    </row>
    <row r="5" spans="1:27" x14ac:dyDescent="0.25">
      <c r="A5" s="73" t="s">
        <v>32</v>
      </c>
      <c r="B5" s="74" t="s">
        <v>146</v>
      </c>
      <c r="C5" s="75" t="s">
        <v>33</v>
      </c>
      <c r="D5" s="75" t="s">
        <v>34</v>
      </c>
      <c r="E5" s="75" t="s">
        <v>35</v>
      </c>
      <c r="F5" s="75" t="s">
        <v>35</v>
      </c>
      <c r="G5" s="75" t="s">
        <v>35</v>
      </c>
      <c r="H5" s="75"/>
      <c r="I5" s="75"/>
      <c r="J5" s="75"/>
      <c r="K5" s="75"/>
      <c r="L5" s="75"/>
      <c r="M5" s="75" t="s">
        <v>36</v>
      </c>
      <c r="N5" s="75" t="s">
        <v>37</v>
      </c>
      <c r="O5" s="74" t="s">
        <v>38</v>
      </c>
      <c r="P5" s="76" t="s">
        <v>39</v>
      </c>
      <c r="Q5" s="77">
        <v>50966500000</v>
      </c>
      <c r="R5" s="77">
        <v>0</v>
      </c>
      <c r="S5" s="77">
        <v>0</v>
      </c>
      <c r="T5" s="77">
        <v>50966500000</v>
      </c>
      <c r="U5" s="77">
        <v>0</v>
      </c>
      <c r="V5" s="77">
        <v>50966500000</v>
      </c>
      <c r="W5" s="77">
        <v>0</v>
      </c>
      <c r="X5" s="77">
        <v>30447132717.66</v>
      </c>
      <c r="Y5" s="77">
        <v>30311199920.580002</v>
      </c>
      <c r="Z5" s="77">
        <v>30311199920.580002</v>
      </c>
      <c r="AA5" s="77">
        <v>30311199920.580002</v>
      </c>
    </row>
    <row r="6" spans="1:27" x14ac:dyDescent="0.25">
      <c r="A6" s="73" t="s">
        <v>32</v>
      </c>
      <c r="B6" s="74" t="s">
        <v>146</v>
      </c>
      <c r="C6" s="75" t="s">
        <v>40</v>
      </c>
      <c r="D6" s="75" t="s">
        <v>34</v>
      </c>
      <c r="E6" s="75" t="s">
        <v>35</v>
      </c>
      <c r="F6" s="75" t="s">
        <v>35</v>
      </c>
      <c r="G6" s="75" t="s">
        <v>41</v>
      </c>
      <c r="H6" s="75"/>
      <c r="I6" s="75"/>
      <c r="J6" s="75"/>
      <c r="K6" s="75"/>
      <c r="L6" s="75"/>
      <c r="M6" s="75" t="s">
        <v>36</v>
      </c>
      <c r="N6" s="75" t="s">
        <v>37</v>
      </c>
      <c r="O6" s="74" t="s">
        <v>38</v>
      </c>
      <c r="P6" s="76" t="s">
        <v>42</v>
      </c>
      <c r="Q6" s="77">
        <v>17561300000</v>
      </c>
      <c r="R6" s="77">
        <v>0</v>
      </c>
      <c r="S6" s="77">
        <v>0</v>
      </c>
      <c r="T6" s="77">
        <v>17561300000</v>
      </c>
      <c r="U6" s="77">
        <v>0</v>
      </c>
      <c r="V6" s="77">
        <v>17561300000</v>
      </c>
      <c r="W6" s="77">
        <v>0</v>
      </c>
      <c r="X6" s="77">
        <v>11779171569</v>
      </c>
      <c r="Y6" s="77">
        <v>11763312703</v>
      </c>
      <c r="Z6" s="77">
        <v>11763312703</v>
      </c>
      <c r="AA6" s="77">
        <v>11763312703</v>
      </c>
    </row>
    <row r="7" spans="1:27" x14ac:dyDescent="0.25">
      <c r="A7" s="73" t="s">
        <v>32</v>
      </c>
      <c r="B7" s="74" t="s">
        <v>146</v>
      </c>
      <c r="C7" s="75" t="s">
        <v>43</v>
      </c>
      <c r="D7" s="75" t="s">
        <v>34</v>
      </c>
      <c r="E7" s="75" t="s">
        <v>35</v>
      </c>
      <c r="F7" s="75" t="s">
        <v>35</v>
      </c>
      <c r="G7" s="75" t="s">
        <v>44</v>
      </c>
      <c r="H7" s="75"/>
      <c r="I7" s="75"/>
      <c r="J7" s="75"/>
      <c r="K7" s="75"/>
      <c r="L7" s="75"/>
      <c r="M7" s="75" t="s">
        <v>36</v>
      </c>
      <c r="N7" s="75" t="s">
        <v>37</v>
      </c>
      <c r="O7" s="74" t="s">
        <v>38</v>
      </c>
      <c r="P7" s="76" t="s">
        <v>45</v>
      </c>
      <c r="Q7" s="77">
        <v>6675600000</v>
      </c>
      <c r="R7" s="77">
        <v>0</v>
      </c>
      <c r="S7" s="77">
        <v>0</v>
      </c>
      <c r="T7" s="77">
        <v>6675600000</v>
      </c>
      <c r="U7" s="77">
        <v>0</v>
      </c>
      <c r="V7" s="77">
        <v>6675600000</v>
      </c>
      <c r="W7" s="77">
        <v>0</v>
      </c>
      <c r="X7" s="77">
        <v>4959684601.9799995</v>
      </c>
      <c r="Y7" s="77">
        <v>4854178955.9099998</v>
      </c>
      <c r="Z7" s="77">
        <v>4854178955.9099998</v>
      </c>
      <c r="AA7" s="77">
        <v>4854178955.9099998</v>
      </c>
    </row>
    <row r="8" spans="1:27" x14ac:dyDescent="0.25">
      <c r="A8" s="78" t="s">
        <v>32</v>
      </c>
      <c r="B8" s="79" t="s">
        <v>146</v>
      </c>
      <c r="C8" s="80" t="s">
        <v>117</v>
      </c>
      <c r="D8" s="80" t="s">
        <v>34</v>
      </c>
      <c r="E8" s="80" t="s">
        <v>41</v>
      </c>
      <c r="F8" s="80"/>
      <c r="G8" s="80"/>
      <c r="H8" s="80"/>
      <c r="I8" s="80"/>
      <c r="J8" s="80"/>
      <c r="K8" s="80"/>
      <c r="L8" s="80"/>
      <c r="M8" s="80" t="s">
        <v>36</v>
      </c>
      <c r="N8" s="80" t="s">
        <v>37</v>
      </c>
      <c r="O8" s="79" t="s">
        <v>38</v>
      </c>
      <c r="P8" s="81" t="s">
        <v>92</v>
      </c>
      <c r="Q8" s="82">
        <v>37872200000</v>
      </c>
      <c r="R8" s="82">
        <v>0</v>
      </c>
      <c r="S8" s="82">
        <v>0</v>
      </c>
      <c r="T8" s="82">
        <v>37872200000</v>
      </c>
      <c r="U8" s="82">
        <v>0</v>
      </c>
      <c r="V8" s="82">
        <v>35906715301.599998</v>
      </c>
      <c r="W8" s="82">
        <v>1965484698.4000001</v>
      </c>
      <c r="X8" s="82">
        <v>31803580063.830002</v>
      </c>
      <c r="Y8" s="82">
        <v>19204709430.779999</v>
      </c>
      <c r="Z8" s="82">
        <v>18886595108.779999</v>
      </c>
      <c r="AA8" s="82">
        <v>18842831108.779999</v>
      </c>
    </row>
    <row r="9" spans="1:27" x14ac:dyDescent="0.25">
      <c r="A9" s="83" t="s">
        <v>32</v>
      </c>
      <c r="B9" s="84" t="s">
        <v>146</v>
      </c>
      <c r="C9" s="85" t="s">
        <v>148</v>
      </c>
      <c r="D9" s="85" t="s">
        <v>34</v>
      </c>
      <c r="E9" s="85" t="s">
        <v>44</v>
      </c>
      <c r="F9" s="85" t="s">
        <v>44</v>
      </c>
      <c r="G9" s="85" t="s">
        <v>35</v>
      </c>
      <c r="H9" s="85" t="s">
        <v>149</v>
      </c>
      <c r="I9" s="85"/>
      <c r="J9" s="85"/>
      <c r="K9" s="85"/>
      <c r="L9" s="85"/>
      <c r="M9" s="85" t="s">
        <v>36</v>
      </c>
      <c r="N9" s="85" t="s">
        <v>37</v>
      </c>
      <c r="O9" s="84" t="s">
        <v>38</v>
      </c>
      <c r="P9" s="86" t="s">
        <v>150</v>
      </c>
      <c r="Q9" s="87">
        <v>8484900000</v>
      </c>
      <c r="R9" s="87">
        <v>0</v>
      </c>
      <c r="S9" s="87">
        <v>0</v>
      </c>
      <c r="T9" s="87">
        <v>8484900000</v>
      </c>
      <c r="U9" s="87">
        <v>8484900000</v>
      </c>
      <c r="V9" s="87">
        <v>0</v>
      </c>
      <c r="W9" s="87">
        <v>0</v>
      </c>
      <c r="X9" s="87">
        <v>0</v>
      </c>
      <c r="Y9" s="87">
        <v>0</v>
      </c>
      <c r="Z9" s="87">
        <v>0</v>
      </c>
      <c r="AA9" s="87">
        <v>0</v>
      </c>
    </row>
    <row r="10" spans="1:27" x14ac:dyDescent="0.25">
      <c r="A10" s="83" t="s">
        <v>32</v>
      </c>
      <c r="B10" s="84" t="s">
        <v>146</v>
      </c>
      <c r="C10" s="85" t="s">
        <v>46</v>
      </c>
      <c r="D10" s="85" t="s">
        <v>34</v>
      </c>
      <c r="E10" s="85" t="s">
        <v>44</v>
      </c>
      <c r="F10" s="85" t="s">
        <v>47</v>
      </c>
      <c r="G10" s="85" t="s">
        <v>41</v>
      </c>
      <c r="H10" s="85" t="s">
        <v>48</v>
      </c>
      <c r="I10" s="85"/>
      <c r="J10" s="85"/>
      <c r="K10" s="85"/>
      <c r="L10" s="85"/>
      <c r="M10" s="85" t="s">
        <v>36</v>
      </c>
      <c r="N10" s="85" t="s">
        <v>37</v>
      </c>
      <c r="O10" s="84" t="s">
        <v>38</v>
      </c>
      <c r="P10" s="86" t="s">
        <v>49</v>
      </c>
      <c r="Q10" s="87">
        <v>1272500000</v>
      </c>
      <c r="R10" s="87">
        <v>0</v>
      </c>
      <c r="S10" s="87">
        <v>0</v>
      </c>
      <c r="T10" s="87">
        <v>1272500000</v>
      </c>
      <c r="U10" s="87">
        <v>0</v>
      </c>
      <c r="V10" s="87">
        <v>1272500000</v>
      </c>
      <c r="W10" s="87">
        <v>0</v>
      </c>
      <c r="X10" s="87">
        <v>956928565</v>
      </c>
      <c r="Y10" s="87">
        <v>956057935</v>
      </c>
      <c r="Z10" s="87">
        <v>956057935</v>
      </c>
      <c r="AA10" s="87">
        <v>956057935</v>
      </c>
    </row>
    <row r="11" spans="1:27" x14ac:dyDescent="0.25">
      <c r="A11" s="83" t="s">
        <v>32</v>
      </c>
      <c r="B11" s="84" t="s">
        <v>146</v>
      </c>
      <c r="C11" s="85" t="s">
        <v>50</v>
      </c>
      <c r="D11" s="85" t="s">
        <v>34</v>
      </c>
      <c r="E11" s="85" t="s">
        <v>44</v>
      </c>
      <c r="F11" s="85" t="s">
        <v>47</v>
      </c>
      <c r="G11" s="85" t="s">
        <v>41</v>
      </c>
      <c r="H11" s="85" t="s">
        <v>51</v>
      </c>
      <c r="I11" s="85"/>
      <c r="J11" s="85"/>
      <c r="K11" s="85"/>
      <c r="L11" s="85"/>
      <c r="M11" s="85" t="s">
        <v>36</v>
      </c>
      <c r="N11" s="85" t="s">
        <v>37</v>
      </c>
      <c r="O11" s="84" t="s">
        <v>38</v>
      </c>
      <c r="P11" s="86" t="s">
        <v>52</v>
      </c>
      <c r="Q11" s="87">
        <v>60400000</v>
      </c>
      <c r="R11" s="87">
        <v>0</v>
      </c>
      <c r="S11" s="87">
        <v>0</v>
      </c>
      <c r="T11" s="87">
        <v>60400000</v>
      </c>
      <c r="U11" s="87">
        <v>0</v>
      </c>
      <c r="V11" s="87">
        <v>60400000</v>
      </c>
      <c r="W11" s="87">
        <v>0</v>
      </c>
      <c r="X11" s="87">
        <v>56486850</v>
      </c>
      <c r="Y11" s="87">
        <v>39306172</v>
      </c>
      <c r="Z11" s="87">
        <v>39306172</v>
      </c>
      <c r="AA11" s="87">
        <v>39306172</v>
      </c>
    </row>
    <row r="12" spans="1:27" x14ac:dyDescent="0.25">
      <c r="A12" s="83" t="s">
        <v>32</v>
      </c>
      <c r="B12" s="84" t="s">
        <v>146</v>
      </c>
      <c r="C12" s="85" t="s">
        <v>53</v>
      </c>
      <c r="D12" s="85" t="s">
        <v>34</v>
      </c>
      <c r="E12" s="85" t="s">
        <v>44</v>
      </c>
      <c r="F12" s="85" t="s">
        <v>47</v>
      </c>
      <c r="G12" s="85" t="s">
        <v>41</v>
      </c>
      <c r="H12" s="85" t="s">
        <v>54</v>
      </c>
      <c r="I12" s="85"/>
      <c r="J12" s="85"/>
      <c r="K12" s="85"/>
      <c r="L12" s="85"/>
      <c r="M12" s="85" t="s">
        <v>36</v>
      </c>
      <c r="N12" s="85" t="s">
        <v>37</v>
      </c>
      <c r="O12" s="84" t="s">
        <v>38</v>
      </c>
      <c r="P12" s="86" t="s">
        <v>55</v>
      </c>
      <c r="Q12" s="87">
        <v>914000000</v>
      </c>
      <c r="R12" s="87">
        <v>0</v>
      </c>
      <c r="S12" s="87">
        <v>0</v>
      </c>
      <c r="T12" s="87">
        <v>914000000</v>
      </c>
      <c r="U12" s="87">
        <v>0</v>
      </c>
      <c r="V12" s="87">
        <v>914000000</v>
      </c>
      <c r="W12" s="87">
        <v>0</v>
      </c>
      <c r="X12" s="87">
        <v>540611000</v>
      </c>
      <c r="Y12" s="87">
        <v>325279000</v>
      </c>
      <c r="Z12" s="87">
        <v>325279000</v>
      </c>
      <c r="AA12" s="87">
        <v>325279000</v>
      </c>
    </row>
    <row r="13" spans="1:27" x14ac:dyDescent="0.25">
      <c r="A13" s="83" t="s">
        <v>32</v>
      </c>
      <c r="B13" s="84" t="s">
        <v>146</v>
      </c>
      <c r="C13" s="85" t="s">
        <v>56</v>
      </c>
      <c r="D13" s="85" t="s">
        <v>34</v>
      </c>
      <c r="E13" s="85" t="s">
        <v>44</v>
      </c>
      <c r="F13" s="85" t="s">
        <v>47</v>
      </c>
      <c r="G13" s="85" t="s">
        <v>41</v>
      </c>
      <c r="H13" s="85" t="s">
        <v>57</v>
      </c>
      <c r="I13" s="85"/>
      <c r="J13" s="85"/>
      <c r="K13" s="85"/>
      <c r="L13" s="85"/>
      <c r="M13" s="85" t="s">
        <v>36</v>
      </c>
      <c r="N13" s="85" t="s">
        <v>37</v>
      </c>
      <c r="O13" s="84" t="s">
        <v>38</v>
      </c>
      <c r="P13" s="86" t="s">
        <v>102</v>
      </c>
      <c r="Q13" s="87">
        <v>181500000</v>
      </c>
      <c r="R13" s="87">
        <v>0</v>
      </c>
      <c r="S13" s="87">
        <v>0</v>
      </c>
      <c r="T13" s="87">
        <v>181500000</v>
      </c>
      <c r="U13" s="87">
        <v>0</v>
      </c>
      <c r="V13" s="87">
        <v>181500000</v>
      </c>
      <c r="W13" s="87">
        <v>0</v>
      </c>
      <c r="X13" s="87">
        <v>66082623</v>
      </c>
      <c r="Y13" s="87">
        <v>66082623</v>
      </c>
      <c r="Z13" s="87">
        <v>66082623</v>
      </c>
      <c r="AA13" s="87">
        <v>66082623</v>
      </c>
    </row>
    <row r="14" spans="1:27" x14ac:dyDescent="0.25">
      <c r="A14" s="83" t="s">
        <v>32</v>
      </c>
      <c r="B14" s="84" t="s">
        <v>146</v>
      </c>
      <c r="C14" s="85" t="s">
        <v>118</v>
      </c>
      <c r="D14" s="85" t="s">
        <v>34</v>
      </c>
      <c r="E14" s="85" t="s">
        <v>44</v>
      </c>
      <c r="F14" s="85" t="s">
        <v>37</v>
      </c>
      <c r="G14" s="85"/>
      <c r="H14" s="85"/>
      <c r="I14" s="85"/>
      <c r="J14" s="85"/>
      <c r="K14" s="85"/>
      <c r="L14" s="85"/>
      <c r="M14" s="85" t="s">
        <v>36</v>
      </c>
      <c r="N14" s="85" t="s">
        <v>37</v>
      </c>
      <c r="O14" s="84" t="s">
        <v>38</v>
      </c>
      <c r="P14" s="86" t="s">
        <v>119</v>
      </c>
      <c r="Q14" s="87">
        <v>301400000</v>
      </c>
      <c r="R14" s="87">
        <v>0</v>
      </c>
      <c r="S14" s="87">
        <v>0</v>
      </c>
      <c r="T14" s="87">
        <v>301400000</v>
      </c>
      <c r="U14" s="87">
        <v>0</v>
      </c>
      <c r="V14" s="87">
        <v>291156875</v>
      </c>
      <c r="W14" s="87">
        <v>10243125</v>
      </c>
      <c r="X14" s="87">
        <v>167995563</v>
      </c>
      <c r="Y14" s="87">
        <v>167995563</v>
      </c>
      <c r="Z14" s="87">
        <v>167995563</v>
      </c>
      <c r="AA14" s="87">
        <v>167995563</v>
      </c>
    </row>
    <row r="15" spans="1:27" x14ac:dyDescent="0.25">
      <c r="A15" s="88" t="s">
        <v>32</v>
      </c>
      <c r="B15" s="89" t="s">
        <v>146</v>
      </c>
      <c r="C15" s="90" t="s">
        <v>59</v>
      </c>
      <c r="D15" s="90" t="s">
        <v>34</v>
      </c>
      <c r="E15" s="90" t="s">
        <v>60</v>
      </c>
      <c r="F15" s="90" t="s">
        <v>35</v>
      </c>
      <c r="G15" s="90"/>
      <c r="H15" s="90"/>
      <c r="I15" s="90"/>
      <c r="J15" s="90"/>
      <c r="K15" s="90"/>
      <c r="L15" s="90"/>
      <c r="M15" s="90" t="s">
        <v>36</v>
      </c>
      <c r="N15" s="90" t="s">
        <v>37</v>
      </c>
      <c r="O15" s="89" t="s">
        <v>38</v>
      </c>
      <c r="P15" s="91" t="s">
        <v>61</v>
      </c>
      <c r="Q15" s="92">
        <v>159000000</v>
      </c>
      <c r="R15" s="92">
        <v>0</v>
      </c>
      <c r="S15" s="92">
        <v>0</v>
      </c>
      <c r="T15" s="92">
        <v>159000000</v>
      </c>
      <c r="U15" s="92">
        <v>0</v>
      </c>
      <c r="V15" s="92">
        <v>157235000</v>
      </c>
      <c r="W15" s="92">
        <v>1765000</v>
      </c>
      <c r="X15" s="92">
        <v>153845600</v>
      </c>
      <c r="Y15" s="92">
        <v>153497600</v>
      </c>
      <c r="Z15" s="92">
        <v>153497600</v>
      </c>
      <c r="AA15" s="92">
        <v>153497600</v>
      </c>
    </row>
    <row r="16" spans="1:27" x14ac:dyDescent="0.25">
      <c r="A16" s="88" t="s">
        <v>32</v>
      </c>
      <c r="B16" s="89" t="s">
        <v>146</v>
      </c>
      <c r="C16" s="90" t="s">
        <v>62</v>
      </c>
      <c r="D16" s="90" t="s">
        <v>34</v>
      </c>
      <c r="E16" s="90" t="s">
        <v>60</v>
      </c>
      <c r="F16" s="90" t="s">
        <v>47</v>
      </c>
      <c r="G16" s="90" t="s">
        <v>35</v>
      </c>
      <c r="H16" s="90"/>
      <c r="I16" s="90"/>
      <c r="J16" s="90"/>
      <c r="K16" s="90"/>
      <c r="L16" s="90"/>
      <c r="M16" s="90" t="s">
        <v>36</v>
      </c>
      <c r="N16" s="90" t="s">
        <v>58</v>
      </c>
      <c r="O16" s="89" t="s">
        <v>63</v>
      </c>
      <c r="P16" s="91" t="s">
        <v>64</v>
      </c>
      <c r="Q16" s="92">
        <v>4359000000</v>
      </c>
      <c r="R16" s="92">
        <v>0</v>
      </c>
      <c r="S16" s="92">
        <v>0</v>
      </c>
      <c r="T16" s="92">
        <v>4359000000</v>
      </c>
      <c r="U16" s="92">
        <v>0</v>
      </c>
      <c r="V16" s="92">
        <v>0</v>
      </c>
      <c r="W16" s="92">
        <v>4359000000</v>
      </c>
      <c r="X16" s="92">
        <v>0</v>
      </c>
      <c r="Y16" s="92">
        <v>0</v>
      </c>
      <c r="Z16" s="92">
        <v>0</v>
      </c>
      <c r="AA16" s="92">
        <v>0</v>
      </c>
    </row>
    <row r="17" spans="1:27" x14ac:dyDescent="0.25">
      <c r="A17" s="93" t="s">
        <v>32</v>
      </c>
      <c r="B17" s="94" t="s">
        <v>146</v>
      </c>
      <c r="C17" s="95" t="s">
        <v>151</v>
      </c>
      <c r="D17" s="95" t="s">
        <v>65</v>
      </c>
      <c r="E17" s="95" t="s">
        <v>66</v>
      </c>
      <c r="F17" s="95" t="s">
        <v>67</v>
      </c>
      <c r="G17" s="95" t="s">
        <v>69</v>
      </c>
      <c r="H17" s="95" t="s">
        <v>152</v>
      </c>
      <c r="I17" s="95"/>
      <c r="J17" s="95"/>
      <c r="K17" s="95"/>
      <c r="L17" s="95"/>
      <c r="M17" s="95" t="s">
        <v>36</v>
      </c>
      <c r="N17" s="95" t="s">
        <v>37</v>
      </c>
      <c r="O17" s="94" t="s">
        <v>38</v>
      </c>
      <c r="P17" s="96" t="s">
        <v>153</v>
      </c>
      <c r="Q17" s="97">
        <v>746490906700</v>
      </c>
      <c r="R17" s="97">
        <v>0</v>
      </c>
      <c r="S17" s="97">
        <v>4100000000</v>
      </c>
      <c r="T17" s="97">
        <v>742390906700</v>
      </c>
      <c r="U17" s="97">
        <v>51863374242</v>
      </c>
      <c r="V17" s="97">
        <v>585440956389</v>
      </c>
      <c r="W17" s="97">
        <v>105086576069</v>
      </c>
      <c r="X17" s="97">
        <v>585440956389</v>
      </c>
      <c r="Y17" s="97">
        <v>188797954332.73001</v>
      </c>
      <c r="Z17" s="97">
        <v>188797954332.73001</v>
      </c>
      <c r="AA17" s="97">
        <v>188797954332.73001</v>
      </c>
    </row>
    <row r="18" spans="1:27" x14ac:dyDescent="0.25">
      <c r="A18" s="93" t="s">
        <v>32</v>
      </c>
      <c r="B18" s="94" t="s">
        <v>146</v>
      </c>
      <c r="C18" s="95" t="s">
        <v>154</v>
      </c>
      <c r="D18" s="95" t="s">
        <v>65</v>
      </c>
      <c r="E18" s="95" t="s">
        <v>66</v>
      </c>
      <c r="F18" s="95" t="s">
        <v>67</v>
      </c>
      <c r="G18" s="95" t="s">
        <v>70</v>
      </c>
      <c r="H18" s="95" t="s">
        <v>152</v>
      </c>
      <c r="I18" s="95"/>
      <c r="J18" s="95"/>
      <c r="K18" s="95"/>
      <c r="L18" s="95"/>
      <c r="M18" s="95" t="s">
        <v>36</v>
      </c>
      <c r="N18" s="95" t="s">
        <v>155</v>
      </c>
      <c r="O18" s="94" t="s">
        <v>38</v>
      </c>
      <c r="P18" s="96" t="s">
        <v>153</v>
      </c>
      <c r="Q18" s="97">
        <v>8000000000</v>
      </c>
      <c r="R18" s="97">
        <v>0</v>
      </c>
      <c r="S18" s="97">
        <v>0</v>
      </c>
      <c r="T18" s="97">
        <v>8000000000</v>
      </c>
      <c r="U18" s="97">
        <v>8000000000</v>
      </c>
      <c r="V18" s="97">
        <v>0</v>
      </c>
      <c r="W18" s="97">
        <v>0</v>
      </c>
      <c r="X18" s="97">
        <v>0</v>
      </c>
      <c r="Y18" s="97">
        <v>0</v>
      </c>
      <c r="Z18" s="97">
        <v>0</v>
      </c>
      <c r="AA18" s="97">
        <v>0</v>
      </c>
    </row>
    <row r="19" spans="1:27" x14ac:dyDescent="0.25">
      <c r="A19" s="93" t="s">
        <v>32</v>
      </c>
      <c r="B19" s="94" t="s">
        <v>146</v>
      </c>
      <c r="C19" s="95" t="s">
        <v>154</v>
      </c>
      <c r="D19" s="95" t="s">
        <v>65</v>
      </c>
      <c r="E19" s="95" t="s">
        <v>66</v>
      </c>
      <c r="F19" s="95" t="s">
        <v>67</v>
      </c>
      <c r="G19" s="95" t="s">
        <v>70</v>
      </c>
      <c r="H19" s="95" t="s">
        <v>152</v>
      </c>
      <c r="I19" s="95"/>
      <c r="J19" s="95"/>
      <c r="K19" s="95"/>
      <c r="L19" s="95"/>
      <c r="M19" s="95" t="s">
        <v>36</v>
      </c>
      <c r="N19" s="95" t="s">
        <v>68</v>
      </c>
      <c r="O19" s="94" t="s">
        <v>38</v>
      </c>
      <c r="P19" s="96" t="s">
        <v>153</v>
      </c>
      <c r="Q19" s="97">
        <v>6028209000</v>
      </c>
      <c r="R19" s="97">
        <v>0</v>
      </c>
      <c r="S19" s="97">
        <v>0</v>
      </c>
      <c r="T19" s="97">
        <v>6028209000</v>
      </c>
      <c r="U19" s="97">
        <v>0</v>
      </c>
      <c r="V19" s="97">
        <v>3931528208</v>
      </c>
      <c r="W19" s="97">
        <v>2096680792</v>
      </c>
      <c r="X19" s="97">
        <v>3931528208</v>
      </c>
      <c r="Y19" s="97">
        <v>0</v>
      </c>
      <c r="Z19" s="97">
        <v>0</v>
      </c>
      <c r="AA19" s="97">
        <v>0</v>
      </c>
    </row>
    <row r="20" spans="1:27" x14ac:dyDescent="0.25">
      <c r="A20" s="93" t="s">
        <v>32</v>
      </c>
      <c r="B20" s="94" t="s">
        <v>146</v>
      </c>
      <c r="C20" s="95" t="s">
        <v>156</v>
      </c>
      <c r="D20" s="95" t="s">
        <v>65</v>
      </c>
      <c r="E20" s="95" t="s">
        <v>66</v>
      </c>
      <c r="F20" s="95" t="s">
        <v>67</v>
      </c>
      <c r="G20" s="95" t="s">
        <v>71</v>
      </c>
      <c r="H20" s="95" t="s">
        <v>157</v>
      </c>
      <c r="I20" s="95"/>
      <c r="J20" s="95"/>
      <c r="K20" s="95"/>
      <c r="L20" s="95"/>
      <c r="M20" s="95" t="s">
        <v>36</v>
      </c>
      <c r="N20" s="95" t="s">
        <v>68</v>
      </c>
      <c r="O20" s="94" t="s">
        <v>38</v>
      </c>
      <c r="P20" s="96" t="s">
        <v>158</v>
      </c>
      <c r="Q20" s="97">
        <v>20500000000</v>
      </c>
      <c r="R20" s="97">
        <v>0</v>
      </c>
      <c r="S20" s="97">
        <v>0</v>
      </c>
      <c r="T20" s="97">
        <v>20500000000</v>
      </c>
      <c r="U20" s="97">
        <v>0</v>
      </c>
      <c r="V20" s="97">
        <v>9268321492</v>
      </c>
      <c r="W20" s="97">
        <v>11231678508</v>
      </c>
      <c r="X20" s="97">
        <v>5400657223</v>
      </c>
      <c r="Y20" s="97">
        <v>3360791590</v>
      </c>
      <c r="Z20" s="97">
        <v>3242352593</v>
      </c>
      <c r="AA20" s="97">
        <v>3242352593</v>
      </c>
    </row>
    <row r="21" spans="1:27" x14ac:dyDescent="0.25">
      <c r="A21" s="93" t="s">
        <v>32</v>
      </c>
      <c r="B21" s="94" t="s">
        <v>146</v>
      </c>
      <c r="C21" s="95" t="s">
        <v>159</v>
      </c>
      <c r="D21" s="95" t="s">
        <v>65</v>
      </c>
      <c r="E21" s="95" t="s">
        <v>66</v>
      </c>
      <c r="F21" s="95" t="s">
        <v>67</v>
      </c>
      <c r="G21" s="95" t="s">
        <v>107</v>
      </c>
      <c r="H21" s="95" t="s">
        <v>160</v>
      </c>
      <c r="I21" s="95"/>
      <c r="J21" s="95"/>
      <c r="K21" s="95"/>
      <c r="L21" s="95"/>
      <c r="M21" s="95" t="s">
        <v>36</v>
      </c>
      <c r="N21" s="95" t="s">
        <v>68</v>
      </c>
      <c r="O21" s="94" t="s">
        <v>38</v>
      </c>
      <c r="P21" s="96" t="s">
        <v>161</v>
      </c>
      <c r="Q21" s="97">
        <v>15666171505</v>
      </c>
      <c r="R21" s="97">
        <v>0</v>
      </c>
      <c r="S21" s="97">
        <v>0</v>
      </c>
      <c r="T21" s="97">
        <v>15666171505</v>
      </c>
      <c r="U21" s="97">
        <v>0</v>
      </c>
      <c r="V21" s="97">
        <v>15213527470</v>
      </c>
      <c r="W21" s="97">
        <v>452644035</v>
      </c>
      <c r="X21" s="97">
        <v>10236420960</v>
      </c>
      <c r="Y21" s="97">
        <v>4230682526.5700002</v>
      </c>
      <c r="Z21" s="97">
        <v>4111485493.5700002</v>
      </c>
      <c r="AA21" s="97">
        <v>4111485493.5700002</v>
      </c>
    </row>
    <row r="22" spans="1:27" x14ac:dyDescent="0.25">
      <c r="A22" s="93" t="s">
        <v>32</v>
      </c>
      <c r="B22" s="94" t="s">
        <v>146</v>
      </c>
      <c r="C22" s="95" t="s">
        <v>162</v>
      </c>
      <c r="D22" s="95" t="s">
        <v>65</v>
      </c>
      <c r="E22" s="95" t="s">
        <v>66</v>
      </c>
      <c r="F22" s="95" t="s">
        <v>67</v>
      </c>
      <c r="G22" s="95" t="s">
        <v>116</v>
      </c>
      <c r="H22" s="95" t="s">
        <v>160</v>
      </c>
      <c r="I22" s="95"/>
      <c r="J22" s="95"/>
      <c r="K22" s="95"/>
      <c r="L22" s="95"/>
      <c r="M22" s="95" t="s">
        <v>36</v>
      </c>
      <c r="N22" s="95" t="s">
        <v>68</v>
      </c>
      <c r="O22" s="94" t="s">
        <v>38</v>
      </c>
      <c r="P22" s="96" t="s">
        <v>161</v>
      </c>
      <c r="Q22" s="97">
        <v>15603530000</v>
      </c>
      <c r="R22" s="97">
        <v>0</v>
      </c>
      <c r="S22" s="97">
        <v>0</v>
      </c>
      <c r="T22" s="97">
        <v>15603530000</v>
      </c>
      <c r="U22" s="97">
        <v>0</v>
      </c>
      <c r="V22" s="97">
        <v>15171129186</v>
      </c>
      <c r="W22" s="97">
        <v>432400814</v>
      </c>
      <c r="X22" s="97">
        <v>10257138944</v>
      </c>
      <c r="Y22" s="97">
        <v>3819966209.8099999</v>
      </c>
      <c r="Z22" s="97">
        <v>3664264209.8099999</v>
      </c>
      <c r="AA22" s="97">
        <v>3664264209.8099999</v>
      </c>
    </row>
    <row r="23" spans="1:27" x14ac:dyDescent="0.25">
      <c r="A23" s="98" t="s">
        <v>32</v>
      </c>
      <c r="B23" s="99" t="s">
        <v>146</v>
      </c>
      <c r="C23" s="100" t="s">
        <v>163</v>
      </c>
      <c r="D23" s="100" t="s">
        <v>65</v>
      </c>
      <c r="E23" s="100" t="s">
        <v>66</v>
      </c>
      <c r="F23" s="100" t="s">
        <v>67</v>
      </c>
      <c r="G23" s="100" t="s">
        <v>122</v>
      </c>
      <c r="H23" s="100" t="s">
        <v>164</v>
      </c>
      <c r="I23" s="100"/>
      <c r="J23" s="100"/>
      <c r="K23" s="100"/>
      <c r="L23" s="100"/>
      <c r="M23" s="100" t="s">
        <v>36</v>
      </c>
      <c r="N23" s="100" t="s">
        <v>58</v>
      </c>
      <c r="O23" s="99" t="s">
        <v>38</v>
      </c>
      <c r="P23" s="101" t="s">
        <v>165</v>
      </c>
      <c r="Q23" s="102">
        <v>30000000000</v>
      </c>
      <c r="R23" s="102">
        <v>0</v>
      </c>
      <c r="S23" s="102">
        <v>2250000000</v>
      </c>
      <c r="T23" s="102">
        <v>27750000000</v>
      </c>
      <c r="U23" s="102">
        <v>27750000000</v>
      </c>
      <c r="V23" s="102">
        <v>0</v>
      </c>
      <c r="W23" s="102">
        <v>0</v>
      </c>
      <c r="X23" s="102">
        <v>0</v>
      </c>
      <c r="Y23" s="102">
        <v>0</v>
      </c>
      <c r="Z23" s="102">
        <v>0</v>
      </c>
      <c r="AA23" s="102">
        <v>0</v>
      </c>
    </row>
    <row r="24" spans="1:27" s="108" customFormat="1" x14ac:dyDescent="0.25">
      <c r="A24" s="103" t="s">
        <v>32</v>
      </c>
      <c r="B24" s="104" t="s">
        <v>146</v>
      </c>
      <c r="C24" s="105" t="s">
        <v>166</v>
      </c>
      <c r="D24" s="105" t="s">
        <v>65</v>
      </c>
      <c r="E24" s="105" t="s">
        <v>66</v>
      </c>
      <c r="F24" s="105" t="s">
        <v>67</v>
      </c>
      <c r="G24" s="105" t="s">
        <v>141</v>
      </c>
      <c r="H24" s="105" t="s">
        <v>167</v>
      </c>
      <c r="I24" s="105"/>
      <c r="J24" s="105"/>
      <c r="K24" s="105"/>
      <c r="L24" s="105"/>
      <c r="M24" s="105" t="s">
        <v>36</v>
      </c>
      <c r="N24" s="105" t="s">
        <v>37</v>
      </c>
      <c r="O24" s="104" t="s">
        <v>38</v>
      </c>
      <c r="P24" s="106" t="s">
        <v>168</v>
      </c>
      <c r="Q24" s="107">
        <v>0</v>
      </c>
      <c r="R24" s="107">
        <v>1600000000</v>
      </c>
      <c r="S24" s="107">
        <v>0</v>
      </c>
      <c r="T24" s="107">
        <v>1600000000</v>
      </c>
      <c r="U24" s="107">
        <v>0</v>
      </c>
      <c r="V24" s="107">
        <v>102133333</v>
      </c>
      <c r="W24" s="107">
        <v>1497866667</v>
      </c>
      <c r="X24" s="107">
        <v>51566667</v>
      </c>
      <c r="Y24" s="107">
        <v>0</v>
      </c>
      <c r="Z24" s="107">
        <v>0</v>
      </c>
      <c r="AA24" s="107">
        <v>0</v>
      </c>
    </row>
    <row r="25" spans="1:27" x14ac:dyDescent="0.25">
      <c r="A25" s="93" t="s">
        <v>32</v>
      </c>
      <c r="B25" s="94" t="s">
        <v>146</v>
      </c>
      <c r="C25" s="95" t="s">
        <v>166</v>
      </c>
      <c r="D25" s="95" t="s">
        <v>65</v>
      </c>
      <c r="E25" s="95" t="s">
        <v>66</v>
      </c>
      <c r="F25" s="95" t="s">
        <v>67</v>
      </c>
      <c r="G25" s="95" t="s">
        <v>141</v>
      </c>
      <c r="H25" s="95" t="s">
        <v>167</v>
      </c>
      <c r="I25" s="95"/>
      <c r="J25" s="95"/>
      <c r="K25" s="95"/>
      <c r="L25" s="95"/>
      <c r="M25" s="95" t="s">
        <v>36</v>
      </c>
      <c r="N25" s="95" t="s">
        <v>58</v>
      </c>
      <c r="O25" s="94" t="s">
        <v>38</v>
      </c>
      <c r="P25" s="96" t="s">
        <v>168</v>
      </c>
      <c r="Q25" s="97">
        <v>51627500000</v>
      </c>
      <c r="R25" s="97">
        <v>0</v>
      </c>
      <c r="S25" s="97">
        <v>0</v>
      </c>
      <c r="T25" s="97">
        <v>51627500000</v>
      </c>
      <c r="U25" s="97">
        <v>509028389</v>
      </c>
      <c r="V25" s="97">
        <v>48532219111</v>
      </c>
      <c r="W25" s="97">
        <v>2586252500</v>
      </c>
      <c r="X25" s="97">
        <v>44091283209</v>
      </c>
      <c r="Y25" s="97">
        <v>22324947366.82</v>
      </c>
      <c r="Z25" s="97">
        <v>21701746993.82</v>
      </c>
      <c r="AA25" s="97">
        <v>21348721612.82</v>
      </c>
    </row>
    <row r="26" spans="1:27" x14ac:dyDescent="0.25">
      <c r="A26" s="93" t="s">
        <v>32</v>
      </c>
      <c r="B26" s="94" t="s">
        <v>146</v>
      </c>
      <c r="C26" s="95" t="s">
        <v>169</v>
      </c>
      <c r="D26" s="95" t="s">
        <v>65</v>
      </c>
      <c r="E26" s="95" t="s">
        <v>66</v>
      </c>
      <c r="F26" s="95" t="s">
        <v>67</v>
      </c>
      <c r="G26" s="95" t="s">
        <v>142</v>
      </c>
      <c r="H26" s="95" t="s">
        <v>164</v>
      </c>
      <c r="I26" s="95"/>
      <c r="J26" s="95"/>
      <c r="K26" s="95"/>
      <c r="L26" s="95"/>
      <c r="M26" s="95" t="s">
        <v>36</v>
      </c>
      <c r="N26" s="95" t="s">
        <v>37</v>
      </c>
      <c r="O26" s="94" t="s">
        <v>38</v>
      </c>
      <c r="P26" s="96" t="s">
        <v>165</v>
      </c>
      <c r="Q26" s="97">
        <v>0</v>
      </c>
      <c r="R26" s="97">
        <v>2500000000</v>
      </c>
      <c r="S26" s="97">
        <v>0</v>
      </c>
      <c r="T26" s="97">
        <v>2500000000</v>
      </c>
      <c r="U26" s="97">
        <v>289900000</v>
      </c>
      <c r="V26" s="97">
        <v>894223064</v>
      </c>
      <c r="W26" s="97">
        <v>1315876936</v>
      </c>
      <c r="X26" s="97">
        <v>612956400</v>
      </c>
      <c r="Y26" s="97">
        <v>106448534</v>
      </c>
      <c r="Z26" s="97">
        <v>104348534</v>
      </c>
      <c r="AA26" s="97">
        <v>104348534</v>
      </c>
    </row>
    <row r="27" spans="1:27" x14ac:dyDescent="0.25">
      <c r="A27" s="93" t="s">
        <v>32</v>
      </c>
      <c r="B27" s="94" t="s">
        <v>146</v>
      </c>
      <c r="C27" s="95" t="s">
        <v>169</v>
      </c>
      <c r="D27" s="95" t="s">
        <v>65</v>
      </c>
      <c r="E27" s="95" t="s">
        <v>66</v>
      </c>
      <c r="F27" s="95" t="s">
        <v>67</v>
      </c>
      <c r="G27" s="95" t="s">
        <v>142</v>
      </c>
      <c r="H27" s="95" t="s">
        <v>164</v>
      </c>
      <c r="I27" s="95"/>
      <c r="J27" s="95"/>
      <c r="K27" s="95"/>
      <c r="L27" s="95"/>
      <c r="M27" s="95" t="s">
        <v>36</v>
      </c>
      <c r="N27" s="95" t="s">
        <v>58</v>
      </c>
      <c r="O27" s="94" t="s">
        <v>38</v>
      </c>
      <c r="P27" s="96" t="s">
        <v>165</v>
      </c>
      <c r="Q27" s="97">
        <v>19221000000</v>
      </c>
      <c r="R27" s="97">
        <v>0</v>
      </c>
      <c r="S27" s="97">
        <v>0</v>
      </c>
      <c r="T27" s="97">
        <v>19221000000</v>
      </c>
      <c r="U27" s="97">
        <v>0</v>
      </c>
      <c r="V27" s="97">
        <v>15109200270</v>
      </c>
      <c r="W27" s="97">
        <v>4111799730</v>
      </c>
      <c r="X27" s="97">
        <v>13082313024</v>
      </c>
      <c r="Y27" s="97">
        <v>7774800373</v>
      </c>
      <c r="Z27" s="97">
        <v>7616894791</v>
      </c>
      <c r="AA27" s="97">
        <v>7519494791</v>
      </c>
    </row>
    <row r="28" spans="1:27" x14ac:dyDescent="0.25">
      <c r="A28" s="93" t="s">
        <v>32</v>
      </c>
      <c r="B28" s="94" t="s">
        <v>146</v>
      </c>
      <c r="C28" s="95" t="s">
        <v>170</v>
      </c>
      <c r="D28" s="95" t="s">
        <v>65</v>
      </c>
      <c r="E28" s="95" t="s">
        <v>66</v>
      </c>
      <c r="F28" s="95" t="s">
        <v>67</v>
      </c>
      <c r="G28" s="95" t="s">
        <v>143</v>
      </c>
      <c r="H28" s="95" t="s">
        <v>167</v>
      </c>
      <c r="I28" s="95"/>
      <c r="J28" s="95"/>
      <c r="K28" s="95"/>
      <c r="L28" s="95"/>
      <c r="M28" s="95" t="s">
        <v>36</v>
      </c>
      <c r="N28" s="95" t="s">
        <v>58</v>
      </c>
      <c r="O28" s="94" t="s">
        <v>38</v>
      </c>
      <c r="P28" s="96" t="s">
        <v>168</v>
      </c>
      <c r="Q28" s="97">
        <v>4348000000</v>
      </c>
      <c r="R28" s="97">
        <v>0</v>
      </c>
      <c r="S28" s="97">
        <v>0</v>
      </c>
      <c r="T28" s="97">
        <v>4348000000</v>
      </c>
      <c r="U28" s="97">
        <v>572234000</v>
      </c>
      <c r="V28" s="97">
        <v>3182915641</v>
      </c>
      <c r="W28" s="97">
        <v>592850359</v>
      </c>
      <c r="X28" s="97">
        <v>2651802441</v>
      </c>
      <c r="Y28" s="97">
        <v>1324660793</v>
      </c>
      <c r="Z28" s="97">
        <v>1292533793</v>
      </c>
      <c r="AA28" s="97">
        <v>1292533793</v>
      </c>
    </row>
    <row r="29" spans="1:27" x14ac:dyDescent="0.25">
      <c r="A29" s="93" t="s">
        <v>32</v>
      </c>
      <c r="B29" s="94" t="s">
        <v>146</v>
      </c>
      <c r="C29" s="95" t="s">
        <v>171</v>
      </c>
      <c r="D29" s="95" t="s">
        <v>65</v>
      </c>
      <c r="E29" s="95" t="s">
        <v>66</v>
      </c>
      <c r="F29" s="95" t="s">
        <v>67</v>
      </c>
      <c r="G29" s="95" t="s">
        <v>147</v>
      </c>
      <c r="H29" s="95" t="s">
        <v>167</v>
      </c>
      <c r="I29" s="95"/>
      <c r="J29" s="95"/>
      <c r="K29" s="95"/>
      <c r="L29" s="95"/>
      <c r="M29" s="95" t="s">
        <v>36</v>
      </c>
      <c r="N29" s="95" t="s">
        <v>58</v>
      </c>
      <c r="O29" s="94" t="s">
        <v>38</v>
      </c>
      <c r="P29" s="96" t="s">
        <v>168</v>
      </c>
      <c r="Q29" s="97">
        <v>21000000000</v>
      </c>
      <c r="R29" s="97">
        <v>0</v>
      </c>
      <c r="S29" s="97">
        <v>0</v>
      </c>
      <c r="T29" s="97">
        <v>21000000000</v>
      </c>
      <c r="U29" s="97">
        <v>3455295955</v>
      </c>
      <c r="V29" s="97">
        <v>16119985832</v>
      </c>
      <c r="W29" s="97">
        <v>1424718213</v>
      </c>
      <c r="X29" s="97">
        <v>14300083477</v>
      </c>
      <c r="Y29" s="97">
        <v>4953097686</v>
      </c>
      <c r="Z29" s="97">
        <v>4485593789</v>
      </c>
      <c r="AA29" s="109">
        <v>4455161789</v>
      </c>
    </row>
    <row r="30" spans="1:27" x14ac:dyDescent="0.25">
      <c r="A30" s="93" t="s">
        <v>32</v>
      </c>
      <c r="B30" s="94" t="s">
        <v>146</v>
      </c>
      <c r="C30" s="95" t="s">
        <v>172</v>
      </c>
      <c r="D30" s="95" t="s">
        <v>65</v>
      </c>
      <c r="E30" s="95" t="s">
        <v>66</v>
      </c>
      <c r="F30" s="95" t="s">
        <v>67</v>
      </c>
      <c r="G30" s="95" t="s">
        <v>173</v>
      </c>
      <c r="H30" s="95" t="s">
        <v>167</v>
      </c>
      <c r="I30" s="95"/>
      <c r="J30" s="95"/>
      <c r="K30" s="95"/>
      <c r="L30" s="95"/>
      <c r="M30" s="95" t="s">
        <v>36</v>
      </c>
      <c r="N30" s="95" t="s">
        <v>58</v>
      </c>
      <c r="O30" s="94" t="s">
        <v>38</v>
      </c>
      <c r="P30" s="96" t="s">
        <v>168</v>
      </c>
      <c r="Q30" s="97">
        <v>7040000000</v>
      </c>
      <c r="R30" s="97">
        <v>0</v>
      </c>
      <c r="S30" s="97">
        <v>0</v>
      </c>
      <c r="T30" s="97">
        <v>7040000000</v>
      </c>
      <c r="U30" s="97">
        <v>0</v>
      </c>
      <c r="V30" s="97">
        <v>6703645930</v>
      </c>
      <c r="W30" s="97">
        <v>336354070</v>
      </c>
      <c r="X30" s="97">
        <v>5898212025</v>
      </c>
      <c r="Y30" s="97">
        <v>3141183499</v>
      </c>
      <c r="Z30" s="97">
        <v>3046558302</v>
      </c>
      <c r="AA30" s="109">
        <v>3038558302</v>
      </c>
    </row>
    <row r="31" spans="1:27" x14ac:dyDescent="0.25">
      <c r="A31" s="93" t="s">
        <v>32</v>
      </c>
      <c r="B31" s="94" t="s">
        <v>146</v>
      </c>
      <c r="C31" s="95" t="s">
        <v>174</v>
      </c>
      <c r="D31" s="95" t="s">
        <v>65</v>
      </c>
      <c r="E31" s="95" t="s">
        <v>66</v>
      </c>
      <c r="F31" s="95" t="s">
        <v>67</v>
      </c>
      <c r="G31" s="95" t="s">
        <v>175</v>
      </c>
      <c r="H31" s="95" t="s">
        <v>176</v>
      </c>
      <c r="I31" s="95"/>
      <c r="J31" s="95"/>
      <c r="K31" s="95"/>
      <c r="L31" s="95"/>
      <c r="M31" s="95" t="s">
        <v>36</v>
      </c>
      <c r="N31" s="95" t="s">
        <v>58</v>
      </c>
      <c r="O31" s="94" t="s">
        <v>38</v>
      </c>
      <c r="P31" s="96" t="s">
        <v>177</v>
      </c>
      <c r="Q31" s="97">
        <v>21367000000</v>
      </c>
      <c r="R31" s="97">
        <v>0</v>
      </c>
      <c r="S31" s="97">
        <v>0</v>
      </c>
      <c r="T31" s="97">
        <v>21367000000</v>
      </c>
      <c r="U31" s="97">
        <v>2300000000</v>
      </c>
      <c r="V31" s="97">
        <v>16593643068</v>
      </c>
      <c r="W31" s="97">
        <v>2473356932</v>
      </c>
      <c r="X31" s="97">
        <v>15677389907</v>
      </c>
      <c r="Y31" s="97">
        <v>9126258264</v>
      </c>
      <c r="Z31" s="97">
        <v>8971782168</v>
      </c>
      <c r="AA31" s="109">
        <v>8963582168</v>
      </c>
    </row>
    <row r="32" spans="1:27" x14ac:dyDescent="0.25">
      <c r="A32" s="93" t="s">
        <v>32</v>
      </c>
      <c r="B32" s="94" t="s">
        <v>146</v>
      </c>
      <c r="C32" s="95" t="s">
        <v>178</v>
      </c>
      <c r="D32" s="95" t="s">
        <v>65</v>
      </c>
      <c r="E32" s="95" t="s">
        <v>72</v>
      </c>
      <c r="F32" s="95" t="s">
        <v>67</v>
      </c>
      <c r="G32" s="95" t="s">
        <v>140</v>
      </c>
      <c r="H32" s="95" t="s">
        <v>164</v>
      </c>
      <c r="I32" s="95"/>
      <c r="J32" s="95"/>
      <c r="K32" s="95"/>
      <c r="L32" s="95"/>
      <c r="M32" s="95" t="s">
        <v>36</v>
      </c>
      <c r="N32" s="95" t="s">
        <v>58</v>
      </c>
      <c r="O32" s="94" t="s">
        <v>38</v>
      </c>
      <c r="P32" s="96" t="s">
        <v>165</v>
      </c>
      <c r="Q32" s="97">
        <v>13511000000</v>
      </c>
      <c r="R32" s="97">
        <v>0</v>
      </c>
      <c r="S32" s="97">
        <v>0</v>
      </c>
      <c r="T32" s="97">
        <v>13511000000</v>
      </c>
      <c r="U32" s="97">
        <v>0</v>
      </c>
      <c r="V32" s="97">
        <v>337239684</v>
      </c>
      <c r="W32" s="97">
        <v>13173760316</v>
      </c>
      <c r="X32" s="97">
        <v>335639093</v>
      </c>
      <c r="Y32" s="97">
        <v>170588600</v>
      </c>
      <c r="Z32" s="97">
        <v>170588600</v>
      </c>
      <c r="AA32" s="97">
        <v>170588600</v>
      </c>
    </row>
    <row r="33" spans="1:28" x14ac:dyDescent="0.25">
      <c r="A33" s="93" t="s">
        <v>32</v>
      </c>
      <c r="B33" s="94" t="s">
        <v>146</v>
      </c>
      <c r="C33" s="95" t="s">
        <v>179</v>
      </c>
      <c r="D33" s="95" t="s">
        <v>65</v>
      </c>
      <c r="E33" s="95" t="s">
        <v>72</v>
      </c>
      <c r="F33" s="95" t="s">
        <v>67</v>
      </c>
      <c r="G33" s="95" t="s">
        <v>139</v>
      </c>
      <c r="H33" s="95" t="s">
        <v>164</v>
      </c>
      <c r="I33" s="95"/>
      <c r="J33" s="95"/>
      <c r="K33" s="95"/>
      <c r="L33" s="95"/>
      <c r="M33" s="95" t="s">
        <v>36</v>
      </c>
      <c r="N33" s="95" t="s">
        <v>58</v>
      </c>
      <c r="O33" s="94" t="s">
        <v>38</v>
      </c>
      <c r="P33" s="96" t="s">
        <v>165</v>
      </c>
      <c r="Q33" s="97">
        <v>53000000000</v>
      </c>
      <c r="R33" s="97">
        <v>0</v>
      </c>
      <c r="S33" s="97">
        <v>0</v>
      </c>
      <c r="T33" s="97">
        <v>53000000000</v>
      </c>
      <c r="U33" s="97">
        <v>14206726000</v>
      </c>
      <c r="V33" s="97">
        <v>21036942666.279999</v>
      </c>
      <c r="W33" s="97">
        <v>17756331333.720001</v>
      </c>
      <c r="X33" s="97">
        <v>15371916769.98</v>
      </c>
      <c r="Y33" s="97">
        <v>8246436461.8699999</v>
      </c>
      <c r="Z33" s="97">
        <v>8196027908.9399996</v>
      </c>
      <c r="AA33" s="97">
        <v>8186057908.9399996</v>
      </c>
    </row>
    <row r="34" spans="1:28" x14ac:dyDescent="0.25">
      <c r="A34" s="93" t="s">
        <v>32</v>
      </c>
      <c r="B34" s="94" t="s">
        <v>146</v>
      </c>
      <c r="C34" s="95" t="s">
        <v>180</v>
      </c>
      <c r="D34" s="95" t="s">
        <v>65</v>
      </c>
      <c r="E34" s="95" t="s">
        <v>72</v>
      </c>
      <c r="F34" s="95" t="s">
        <v>67</v>
      </c>
      <c r="G34" s="95" t="s">
        <v>181</v>
      </c>
      <c r="H34" s="95" t="s">
        <v>164</v>
      </c>
      <c r="I34" s="95"/>
      <c r="J34" s="95"/>
      <c r="K34" s="95"/>
      <c r="L34" s="95"/>
      <c r="M34" s="95" t="s">
        <v>36</v>
      </c>
      <c r="N34" s="95" t="s">
        <v>58</v>
      </c>
      <c r="O34" s="94" t="s">
        <v>38</v>
      </c>
      <c r="P34" s="96" t="s">
        <v>165</v>
      </c>
      <c r="Q34" s="97">
        <v>10700000000</v>
      </c>
      <c r="R34" s="97">
        <v>0</v>
      </c>
      <c r="S34" s="97">
        <v>0</v>
      </c>
      <c r="T34" s="97">
        <v>10700000000</v>
      </c>
      <c r="U34" s="97">
        <v>345372708</v>
      </c>
      <c r="V34" s="97">
        <v>8290516141</v>
      </c>
      <c r="W34" s="97">
        <v>2064111151</v>
      </c>
      <c r="X34" s="97">
        <v>7601985530</v>
      </c>
      <c r="Y34" s="97">
        <v>3928510300</v>
      </c>
      <c r="Z34" s="97">
        <v>3769789917</v>
      </c>
      <c r="AA34" s="97">
        <v>3712827917</v>
      </c>
    </row>
    <row r="35" spans="1:28" s="108" customFormat="1" x14ac:dyDescent="0.25">
      <c r="A35" s="110" t="s">
        <v>1</v>
      </c>
      <c r="B35" s="111" t="s">
        <v>1</v>
      </c>
      <c r="C35" s="112" t="s">
        <v>1</v>
      </c>
      <c r="D35" s="112" t="s">
        <v>1</v>
      </c>
      <c r="E35" s="112" t="s">
        <v>1</v>
      </c>
      <c r="F35" s="112" t="s">
        <v>1</v>
      </c>
      <c r="G35" s="112" t="s">
        <v>1</v>
      </c>
      <c r="H35" s="112" t="s">
        <v>1</v>
      </c>
      <c r="I35" s="112" t="s">
        <v>1</v>
      </c>
      <c r="J35" s="112" t="s">
        <v>1</v>
      </c>
      <c r="K35" s="112" t="s">
        <v>1</v>
      </c>
      <c r="L35" s="112" t="s">
        <v>1</v>
      </c>
      <c r="M35" s="112" t="s">
        <v>1</v>
      </c>
      <c r="N35" s="112" t="s">
        <v>1</v>
      </c>
      <c r="O35" s="112" t="s">
        <v>1</v>
      </c>
      <c r="P35" s="113" t="s">
        <v>99</v>
      </c>
      <c r="Q35" s="114">
        <f>SUM(Q5:Q34)</f>
        <v>1172911617205</v>
      </c>
      <c r="R35" s="114">
        <f t="shared" ref="R35:AA35" si="0">SUM(R5:R34)</f>
        <v>4100000000</v>
      </c>
      <c r="S35" s="114">
        <f t="shared" si="0"/>
        <v>6350000000</v>
      </c>
      <c r="T35" s="114">
        <f t="shared" si="0"/>
        <v>1170661617205</v>
      </c>
      <c r="U35" s="114">
        <f t="shared" si="0"/>
        <v>117776831294</v>
      </c>
      <c r="V35" s="114">
        <f t="shared" si="0"/>
        <v>879915034661.88</v>
      </c>
      <c r="W35" s="114">
        <f t="shared" si="0"/>
        <v>172969751249.12</v>
      </c>
      <c r="X35" s="114">
        <f t="shared" si="0"/>
        <v>815873369420.44995</v>
      </c>
      <c r="Y35" s="114">
        <f t="shared" si="0"/>
        <v>329147946440.07001</v>
      </c>
      <c r="Z35" s="114">
        <f t="shared" si="0"/>
        <v>326695427007.14001</v>
      </c>
      <c r="AA35" s="114">
        <f t="shared" si="0"/>
        <v>326087673626.14001</v>
      </c>
      <c r="AB35" s="115"/>
    </row>
    <row r="36" spans="1:28" x14ac:dyDescent="0.25">
      <c r="A36" s="116"/>
      <c r="B36" s="117"/>
      <c r="C36" s="118"/>
      <c r="D36" s="118"/>
      <c r="E36" s="118"/>
      <c r="F36" s="118"/>
      <c r="G36" s="118"/>
      <c r="H36" s="118"/>
      <c r="I36" s="118"/>
      <c r="J36" s="118"/>
      <c r="K36" s="118"/>
      <c r="L36" s="118"/>
      <c r="M36" s="118"/>
      <c r="N36" s="118"/>
      <c r="O36" s="118"/>
      <c r="P36" s="117"/>
      <c r="Q36" s="119"/>
      <c r="R36" s="120"/>
      <c r="S36" s="120"/>
      <c r="T36" s="120"/>
      <c r="U36" s="120"/>
      <c r="V36" s="120"/>
      <c r="W36" s="120"/>
      <c r="X36" s="120"/>
      <c r="Y36" s="120"/>
      <c r="Z36" s="120"/>
      <c r="AA36" s="120"/>
    </row>
    <row r="37" spans="1:28" x14ac:dyDescent="0.25">
      <c r="A37" s="116"/>
      <c r="B37" s="117"/>
      <c r="C37" s="118"/>
      <c r="D37" s="118"/>
      <c r="E37" s="118"/>
      <c r="F37" s="118"/>
      <c r="G37" s="118"/>
      <c r="H37" s="118"/>
      <c r="I37" s="118"/>
      <c r="J37" s="118"/>
      <c r="K37" s="118"/>
      <c r="L37" s="118"/>
      <c r="M37" s="118"/>
      <c r="N37" s="118"/>
      <c r="O37" s="118"/>
      <c r="P37" s="117"/>
      <c r="Q37" s="119"/>
      <c r="R37" s="120"/>
      <c r="S37" s="120"/>
      <c r="T37" s="120"/>
      <c r="U37" s="120"/>
      <c r="V37" s="120"/>
      <c r="W37" s="120"/>
      <c r="X37" s="120"/>
      <c r="Y37" s="120"/>
      <c r="Z37" s="120"/>
      <c r="AA37" s="120"/>
    </row>
    <row r="38" spans="1:28" x14ac:dyDescent="0.25">
      <c r="A38" s="116"/>
      <c r="B38" s="117"/>
      <c r="C38" s="118"/>
      <c r="D38" s="118"/>
      <c r="E38" s="118"/>
      <c r="F38" s="118"/>
      <c r="G38" s="118"/>
      <c r="H38" s="118"/>
      <c r="I38" s="118"/>
      <c r="J38" s="118"/>
      <c r="K38" s="118"/>
      <c r="L38" s="118"/>
      <c r="M38" s="118"/>
      <c r="N38" s="118"/>
      <c r="O38" s="118"/>
      <c r="P38" s="117"/>
      <c r="Q38" s="121"/>
      <c r="R38" s="121"/>
      <c r="S38" s="121"/>
      <c r="T38" s="121"/>
      <c r="U38" s="121"/>
      <c r="V38" s="121"/>
      <c r="W38" s="121"/>
      <c r="X38" s="121"/>
      <c r="Y38" s="121"/>
      <c r="Z38" s="121"/>
      <c r="AA38" s="121"/>
    </row>
    <row r="39" spans="1:28" x14ac:dyDescent="0.25">
      <c r="A39" s="116"/>
      <c r="B39" s="117"/>
      <c r="C39" s="118"/>
      <c r="D39" s="118"/>
      <c r="E39" s="118"/>
      <c r="F39" s="118"/>
      <c r="G39" s="118"/>
      <c r="H39" s="118"/>
      <c r="I39" s="118"/>
      <c r="J39" s="118"/>
      <c r="K39" s="118"/>
      <c r="L39" s="118"/>
      <c r="M39" s="118"/>
      <c r="N39" s="118"/>
      <c r="O39" s="118"/>
      <c r="P39" s="117"/>
      <c r="Q39" s="119"/>
      <c r="R39" s="119"/>
      <c r="S39" s="119"/>
      <c r="T39" s="119"/>
      <c r="U39" s="119"/>
      <c r="V39" s="119"/>
      <c r="W39" s="119"/>
      <c r="X39" s="119"/>
      <c r="Y39" s="119"/>
      <c r="Z39" s="119"/>
      <c r="AA39" s="119"/>
    </row>
    <row r="40" spans="1:28" x14ac:dyDescent="0.25">
      <c r="A40" s="116"/>
      <c r="B40" s="117"/>
      <c r="C40" s="118"/>
      <c r="D40" s="118"/>
      <c r="E40" s="118"/>
      <c r="F40" s="118"/>
      <c r="G40" s="118"/>
      <c r="H40" s="118"/>
      <c r="I40" s="118"/>
      <c r="J40" s="118"/>
      <c r="K40" s="118"/>
      <c r="L40" s="118"/>
      <c r="M40" s="118"/>
      <c r="N40" s="118"/>
      <c r="O40" s="118"/>
      <c r="P40" s="117"/>
      <c r="Q40" s="119"/>
      <c r="R40" s="120"/>
      <c r="S40" s="120"/>
      <c r="T40" s="120"/>
      <c r="U40" s="120"/>
      <c r="V40" s="120"/>
      <c r="W40" s="120"/>
      <c r="X40" s="120"/>
      <c r="Y40" s="120"/>
      <c r="Z40" s="120"/>
      <c r="AA40" s="120"/>
    </row>
    <row r="41" spans="1:28" x14ac:dyDescent="0.25">
      <c r="A41" s="116"/>
      <c r="B41" s="117"/>
      <c r="C41" s="118"/>
      <c r="D41" s="118"/>
      <c r="E41" s="118"/>
      <c r="F41" s="118"/>
      <c r="G41" s="118"/>
      <c r="H41" s="118"/>
      <c r="I41" s="118"/>
      <c r="J41" s="118"/>
      <c r="K41" s="118"/>
      <c r="L41" s="118"/>
      <c r="M41" s="118"/>
      <c r="N41" s="118"/>
      <c r="O41" s="118"/>
      <c r="P41" s="117"/>
      <c r="Q41" s="119"/>
      <c r="R41" s="119"/>
      <c r="S41" s="119"/>
      <c r="T41" s="119"/>
      <c r="U41" s="119"/>
      <c r="V41" s="119"/>
      <c r="W41" s="119"/>
      <c r="X41" s="119"/>
      <c r="Y41" s="119"/>
      <c r="Z41" s="119"/>
      <c r="AA41" s="119"/>
    </row>
    <row r="42" spans="1:28" x14ac:dyDescent="0.25">
      <c r="A42" s="116"/>
      <c r="B42" s="117"/>
      <c r="C42" s="118"/>
      <c r="D42" s="118"/>
      <c r="E42" s="118"/>
      <c r="F42" s="118"/>
      <c r="G42" s="118"/>
      <c r="H42" s="118"/>
      <c r="I42" s="118"/>
      <c r="J42" s="118"/>
      <c r="K42" s="118"/>
      <c r="L42" s="118"/>
      <c r="M42" s="118"/>
      <c r="N42" s="118"/>
      <c r="O42" s="118"/>
      <c r="P42" s="117"/>
      <c r="Q42" s="119"/>
      <c r="R42" s="120"/>
      <c r="S42" s="120"/>
      <c r="T42" s="120"/>
      <c r="U42" s="120"/>
      <c r="V42" s="120"/>
      <c r="W42" s="120"/>
      <c r="X42" s="120"/>
      <c r="Y42" s="120"/>
      <c r="Z42" s="120"/>
      <c r="AA42" s="120"/>
    </row>
    <row r="43" spans="1:28" x14ac:dyDescent="0.25">
      <c r="A43" s="116"/>
      <c r="B43" s="117"/>
      <c r="C43" s="118"/>
      <c r="D43" s="118"/>
      <c r="E43" s="118"/>
      <c r="F43" s="118"/>
      <c r="G43" s="118"/>
      <c r="H43" s="118"/>
      <c r="I43" s="118"/>
      <c r="J43" s="118"/>
      <c r="K43" s="118"/>
      <c r="L43" s="118"/>
      <c r="M43" s="118"/>
      <c r="N43" s="118"/>
      <c r="O43" s="118"/>
      <c r="P43" s="117"/>
      <c r="Q43" s="119"/>
      <c r="R43" s="120"/>
      <c r="S43" s="120"/>
      <c r="T43" s="120"/>
      <c r="U43" s="120"/>
      <c r="V43" s="120"/>
      <c r="W43" s="120"/>
      <c r="X43" s="120"/>
      <c r="Y43" s="120"/>
      <c r="Z43" s="120"/>
      <c r="AA43" s="120"/>
    </row>
    <row r="44" spans="1:28" x14ac:dyDescent="0.25">
      <c r="A44" s="116"/>
      <c r="B44" s="117"/>
      <c r="C44" s="118"/>
      <c r="D44" s="118"/>
      <c r="E44" s="118"/>
      <c r="F44" s="118"/>
      <c r="G44" s="118"/>
      <c r="H44" s="118"/>
      <c r="I44" s="118"/>
      <c r="J44" s="118"/>
      <c r="K44" s="118"/>
      <c r="L44" s="118"/>
      <c r="M44" s="118"/>
      <c r="N44" s="118"/>
      <c r="O44" s="118"/>
      <c r="P44" s="117"/>
      <c r="Q44" s="119"/>
      <c r="R44" s="120"/>
      <c r="S44" s="120"/>
      <c r="T44" s="120"/>
      <c r="U44" s="120"/>
      <c r="V44" s="120"/>
      <c r="W44" s="120"/>
      <c r="X44" s="120"/>
      <c r="Y44" s="120"/>
      <c r="Z44" s="120"/>
      <c r="AA44" s="120"/>
    </row>
    <row r="45" spans="1:28" x14ac:dyDescent="0.25">
      <c r="A45" s="116"/>
      <c r="B45" s="117"/>
      <c r="C45" s="118"/>
      <c r="D45" s="118"/>
      <c r="E45" s="118"/>
      <c r="F45" s="118"/>
      <c r="G45" s="118"/>
      <c r="H45" s="118"/>
      <c r="I45" s="118"/>
      <c r="J45" s="118"/>
      <c r="K45" s="118"/>
      <c r="L45" s="118"/>
      <c r="M45" s="118"/>
      <c r="N45" s="118"/>
      <c r="O45" s="118"/>
      <c r="P45" s="117"/>
      <c r="Q45" s="119"/>
      <c r="R45" s="120"/>
      <c r="S45" s="120"/>
      <c r="T45" s="120"/>
      <c r="U45" s="120"/>
      <c r="V45" s="120"/>
      <c r="W45" s="120"/>
      <c r="X45" s="120"/>
      <c r="Y45" s="120"/>
      <c r="Z45" s="120"/>
      <c r="AA45" s="120"/>
    </row>
    <row r="46" spans="1:28" x14ac:dyDescent="0.25">
      <c r="A46" s="116"/>
      <c r="B46" s="117"/>
      <c r="C46" s="118"/>
      <c r="D46" s="118"/>
      <c r="E46" s="118"/>
      <c r="F46" s="118"/>
      <c r="G46" s="118"/>
      <c r="H46" s="118"/>
      <c r="I46" s="118"/>
      <c r="J46" s="118"/>
      <c r="K46" s="118"/>
      <c r="L46" s="118"/>
      <c r="M46" s="118"/>
      <c r="N46" s="118"/>
      <c r="O46" s="118"/>
      <c r="P46" s="117"/>
      <c r="Q46" s="119"/>
      <c r="R46" s="120"/>
      <c r="S46" s="120"/>
      <c r="T46" s="120"/>
      <c r="U46" s="120"/>
      <c r="V46" s="120"/>
      <c r="W46" s="120"/>
      <c r="X46" s="120"/>
      <c r="Y46" s="120"/>
      <c r="Z46" s="120"/>
      <c r="AA46" s="120"/>
    </row>
    <row r="47" spans="1:28" x14ac:dyDescent="0.25">
      <c r="A47" s="116"/>
      <c r="B47" s="117"/>
      <c r="C47" s="118"/>
      <c r="D47" s="118"/>
      <c r="E47" s="118"/>
      <c r="F47" s="118"/>
      <c r="G47" s="118"/>
      <c r="H47" s="118"/>
      <c r="I47" s="118"/>
      <c r="J47" s="118"/>
      <c r="K47" s="118"/>
      <c r="L47" s="118"/>
      <c r="M47" s="118"/>
      <c r="N47" s="118"/>
      <c r="O47" s="118"/>
      <c r="P47" s="117"/>
      <c r="Q47" s="119"/>
      <c r="R47" s="120"/>
      <c r="S47" s="120"/>
      <c r="T47" s="120"/>
      <c r="U47" s="120"/>
      <c r="V47" s="120"/>
      <c r="W47" s="120"/>
      <c r="X47" s="120"/>
      <c r="Y47" s="120"/>
      <c r="Z47" s="120"/>
      <c r="AA47" s="120"/>
    </row>
    <row r="48" spans="1:28" x14ac:dyDescent="0.25">
      <c r="A48" s="116"/>
      <c r="B48" s="117"/>
      <c r="C48" s="118"/>
      <c r="D48" s="118"/>
      <c r="E48" s="118"/>
      <c r="F48" s="118"/>
      <c r="G48" s="118"/>
      <c r="H48" s="118"/>
      <c r="I48" s="118"/>
      <c r="J48" s="118"/>
      <c r="K48" s="118"/>
      <c r="L48" s="118"/>
      <c r="M48" s="118"/>
      <c r="N48" s="118"/>
      <c r="O48" s="118"/>
      <c r="P48" s="117"/>
      <c r="Q48" s="119"/>
      <c r="R48" s="119"/>
      <c r="S48" s="119"/>
      <c r="T48" s="119"/>
      <c r="U48" s="119"/>
      <c r="V48" s="119"/>
      <c r="W48" s="119"/>
      <c r="X48" s="119"/>
      <c r="Y48" s="119"/>
      <c r="Z48" s="119"/>
      <c r="AA48" s="119"/>
    </row>
    <row r="49" spans="1:27" x14ac:dyDescent="0.25">
      <c r="A49" s="116"/>
      <c r="B49" s="117"/>
      <c r="C49" s="118"/>
      <c r="D49" s="118"/>
      <c r="E49" s="118"/>
      <c r="F49" s="118"/>
      <c r="G49" s="118"/>
      <c r="H49" s="118"/>
      <c r="I49" s="118"/>
      <c r="J49" s="118"/>
      <c r="K49" s="118"/>
      <c r="L49" s="118"/>
      <c r="M49" s="118"/>
      <c r="N49" s="118"/>
      <c r="O49" s="118"/>
      <c r="P49" s="117"/>
      <c r="Q49" s="119"/>
      <c r="R49" s="120"/>
      <c r="S49" s="120"/>
      <c r="T49" s="120"/>
      <c r="U49" s="120"/>
      <c r="V49" s="120"/>
      <c r="W49" s="120"/>
      <c r="X49" s="120"/>
      <c r="Y49" s="120"/>
      <c r="Z49" s="120"/>
      <c r="AA49" s="120"/>
    </row>
    <row r="50" spans="1:27" x14ac:dyDescent="0.25">
      <c r="A50" s="116"/>
      <c r="B50" s="117"/>
      <c r="C50" s="118"/>
      <c r="D50" s="118"/>
      <c r="E50" s="118"/>
      <c r="F50" s="118"/>
      <c r="G50" s="118"/>
      <c r="H50" s="118"/>
      <c r="I50" s="118"/>
      <c r="J50" s="118"/>
      <c r="K50" s="118"/>
      <c r="L50" s="118"/>
      <c r="M50" s="118"/>
      <c r="N50" s="118"/>
      <c r="O50" s="118"/>
      <c r="P50" s="117"/>
      <c r="Q50" s="119"/>
      <c r="R50" s="120"/>
      <c r="S50" s="120"/>
      <c r="T50" s="120"/>
      <c r="U50" s="120"/>
      <c r="V50" s="120"/>
      <c r="W50" s="120"/>
      <c r="X50" s="120"/>
      <c r="Y50" s="120"/>
      <c r="Z50" s="120"/>
      <c r="AA50" s="120"/>
    </row>
    <row r="51" spans="1:27" x14ac:dyDescent="0.25">
      <c r="A51" s="116"/>
      <c r="B51" s="117"/>
      <c r="C51" s="118"/>
      <c r="D51" s="118"/>
      <c r="E51" s="118"/>
      <c r="F51" s="118"/>
      <c r="G51" s="118"/>
      <c r="H51" s="118"/>
      <c r="I51" s="118"/>
      <c r="J51" s="118"/>
      <c r="K51" s="118"/>
      <c r="L51" s="118"/>
      <c r="M51" s="118"/>
      <c r="N51" s="118"/>
      <c r="O51" s="118"/>
      <c r="P51" s="117"/>
      <c r="Q51" s="119"/>
      <c r="R51" s="120"/>
      <c r="S51" s="120"/>
      <c r="T51" s="120"/>
      <c r="U51" s="120"/>
      <c r="V51" s="120"/>
      <c r="W51" s="120"/>
      <c r="X51" s="120"/>
      <c r="Y51" s="120"/>
      <c r="Z51" s="120"/>
      <c r="AA51" s="120"/>
    </row>
    <row r="52" spans="1:27" x14ac:dyDescent="0.25">
      <c r="A52" s="116"/>
      <c r="B52" s="117"/>
      <c r="C52" s="118"/>
      <c r="D52" s="118"/>
      <c r="E52" s="118"/>
      <c r="F52" s="118"/>
      <c r="G52" s="118"/>
      <c r="H52" s="118"/>
      <c r="I52" s="118"/>
      <c r="J52" s="118"/>
      <c r="K52" s="118"/>
      <c r="L52" s="118"/>
      <c r="M52" s="118"/>
      <c r="N52" s="118"/>
      <c r="O52" s="118"/>
      <c r="P52" s="117"/>
      <c r="Q52" s="119"/>
      <c r="R52" s="120"/>
      <c r="S52" s="120"/>
      <c r="T52" s="120"/>
      <c r="U52" s="120"/>
      <c r="V52" s="120"/>
      <c r="W52" s="120"/>
      <c r="X52" s="120"/>
      <c r="Y52" s="120"/>
      <c r="Z52" s="120"/>
      <c r="AA52" s="120"/>
    </row>
    <row r="53" spans="1:27" x14ac:dyDescent="0.25">
      <c r="A53" s="116"/>
      <c r="B53" s="117"/>
      <c r="C53" s="118"/>
      <c r="D53" s="118"/>
      <c r="E53" s="118"/>
      <c r="F53" s="118"/>
      <c r="G53" s="118"/>
      <c r="H53" s="118"/>
      <c r="I53" s="118"/>
      <c r="J53" s="118"/>
      <c r="K53" s="118"/>
      <c r="L53" s="118"/>
      <c r="M53" s="118"/>
      <c r="N53" s="118"/>
      <c r="O53" s="118"/>
      <c r="P53" s="117"/>
      <c r="Q53" s="119"/>
      <c r="R53" s="120"/>
      <c r="S53" s="120"/>
      <c r="T53" s="120"/>
      <c r="U53" s="120"/>
      <c r="V53" s="120"/>
      <c r="W53" s="120"/>
      <c r="X53" s="120"/>
      <c r="Y53" s="120"/>
      <c r="Z53" s="120"/>
      <c r="AA53" s="120"/>
    </row>
    <row r="54" spans="1:27" x14ac:dyDescent="0.25">
      <c r="A54" s="116"/>
      <c r="B54" s="117"/>
      <c r="C54" s="118"/>
      <c r="D54" s="118"/>
      <c r="E54" s="118"/>
      <c r="F54" s="118"/>
      <c r="G54" s="118"/>
      <c r="H54" s="118"/>
      <c r="I54" s="118"/>
      <c r="J54" s="118"/>
      <c r="K54" s="118"/>
      <c r="L54" s="118"/>
      <c r="M54" s="118"/>
      <c r="N54" s="118"/>
      <c r="O54" s="118"/>
      <c r="P54" s="117"/>
      <c r="Q54" s="119"/>
      <c r="R54" s="120"/>
      <c r="S54" s="120"/>
      <c r="T54" s="120"/>
      <c r="U54" s="120"/>
      <c r="V54" s="120"/>
      <c r="W54" s="120"/>
      <c r="X54" s="120"/>
      <c r="Y54" s="120"/>
      <c r="Z54" s="120"/>
      <c r="AA54" s="120"/>
    </row>
    <row r="55" spans="1:27" x14ac:dyDescent="0.25">
      <c r="A55" s="116"/>
      <c r="B55" s="117"/>
      <c r="C55" s="118"/>
      <c r="D55" s="118"/>
      <c r="E55" s="118"/>
      <c r="F55" s="118"/>
      <c r="G55" s="118"/>
      <c r="H55" s="118"/>
      <c r="I55" s="118"/>
      <c r="J55" s="118"/>
      <c r="K55" s="118"/>
      <c r="L55" s="118"/>
      <c r="M55" s="118"/>
      <c r="N55" s="118"/>
      <c r="O55" s="118"/>
      <c r="P55" s="117"/>
      <c r="Q55" s="119"/>
      <c r="R55" s="120"/>
      <c r="S55" s="120"/>
      <c r="T55" s="120"/>
      <c r="U55" s="120"/>
      <c r="V55" s="120"/>
      <c r="W55" s="120"/>
      <c r="X55" s="120"/>
      <c r="Y55" s="120"/>
      <c r="Z55" s="120"/>
      <c r="AA55" s="120"/>
    </row>
    <row r="56" spans="1:27" x14ac:dyDescent="0.25">
      <c r="A56" s="116"/>
      <c r="B56" s="117"/>
      <c r="C56" s="118"/>
      <c r="D56" s="118"/>
      <c r="E56" s="118"/>
      <c r="F56" s="118"/>
      <c r="G56" s="118"/>
      <c r="H56" s="118"/>
      <c r="I56" s="118"/>
      <c r="J56" s="118"/>
      <c r="K56" s="118"/>
      <c r="L56" s="118"/>
      <c r="M56" s="118"/>
      <c r="N56" s="118"/>
      <c r="O56" s="118"/>
      <c r="P56" s="117"/>
      <c r="Q56" s="119"/>
      <c r="R56" s="120"/>
      <c r="S56" s="120"/>
      <c r="T56" s="120"/>
      <c r="U56" s="120"/>
      <c r="V56" s="120"/>
      <c r="W56" s="120"/>
      <c r="X56" s="120"/>
      <c r="Y56" s="120"/>
      <c r="Z56" s="120"/>
      <c r="AA56" s="120"/>
    </row>
    <row r="57" spans="1:27" x14ac:dyDescent="0.25">
      <c r="A57" s="116"/>
      <c r="B57" s="117"/>
      <c r="C57" s="118"/>
      <c r="D57" s="118"/>
      <c r="E57" s="118"/>
      <c r="F57" s="118"/>
      <c r="G57" s="118"/>
      <c r="H57" s="118"/>
      <c r="I57" s="118"/>
      <c r="J57" s="118"/>
      <c r="K57" s="118"/>
      <c r="L57" s="118"/>
      <c r="M57" s="118"/>
      <c r="N57" s="118"/>
      <c r="O57" s="118"/>
      <c r="P57" s="117"/>
      <c r="Q57" s="119"/>
      <c r="R57" s="120"/>
      <c r="S57" s="120"/>
      <c r="T57" s="120"/>
      <c r="U57" s="120"/>
      <c r="V57" s="120"/>
      <c r="W57" s="120"/>
      <c r="X57" s="120"/>
      <c r="Y57" s="120"/>
      <c r="Z57" s="120"/>
      <c r="AA57" s="120"/>
    </row>
    <row r="58" spans="1:27" x14ac:dyDescent="0.25">
      <c r="A58" s="116"/>
      <c r="B58" s="117"/>
      <c r="C58" s="118"/>
      <c r="D58" s="118"/>
      <c r="E58" s="118"/>
      <c r="F58" s="118"/>
      <c r="G58" s="118"/>
      <c r="H58" s="118"/>
      <c r="I58" s="118"/>
      <c r="J58" s="118"/>
      <c r="K58" s="118"/>
      <c r="L58" s="118"/>
      <c r="M58" s="118"/>
      <c r="N58" s="118"/>
      <c r="O58" s="118"/>
      <c r="P58" s="117"/>
      <c r="Q58" s="119"/>
      <c r="R58" s="120"/>
      <c r="S58" s="120"/>
      <c r="T58" s="120"/>
      <c r="U58" s="120"/>
      <c r="V58" s="120"/>
      <c r="W58" s="120"/>
      <c r="X58" s="120"/>
      <c r="Y58" s="120"/>
      <c r="Z58" s="120"/>
      <c r="AA58" s="120"/>
    </row>
    <row r="59" spans="1:27" x14ac:dyDescent="0.25">
      <c r="A59" s="116"/>
      <c r="B59" s="117"/>
      <c r="C59" s="118"/>
      <c r="D59" s="118"/>
      <c r="E59" s="118"/>
      <c r="F59" s="118"/>
      <c r="G59" s="118"/>
      <c r="H59" s="118"/>
      <c r="I59" s="118"/>
      <c r="J59" s="118"/>
      <c r="K59" s="118"/>
      <c r="L59" s="118"/>
      <c r="M59" s="118"/>
      <c r="N59" s="118"/>
      <c r="O59" s="118"/>
      <c r="P59" s="117"/>
      <c r="Q59" s="119"/>
      <c r="R59" s="120"/>
      <c r="S59" s="120"/>
      <c r="T59" s="120"/>
      <c r="U59" s="120"/>
      <c r="V59" s="120"/>
      <c r="W59" s="120"/>
      <c r="X59" s="120"/>
      <c r="Y59" s="120"/>
      <c r="Z59" s="120"/>
      <c r="AA59" s="120"/>
    </row>
    <row r="60" spans="1:27" x14ac:dyDescent="0.25">
      <c r="A60" s="116"/>
      <c r="B60" s="117"/>
      <c r="C60" s="118"/>
      <c r="D60" s="118"/>
      <c r="E60" s="118"/>
      <c r="F60" s="118"/>
      <c r="G60" s="118"/>
      <c r="H60" s="118"/>
      <c r="I60" s="118"/>
      <c r="J60" s="118"/>
      <c r="K60" s="118"/>
      <c r="L60" s="118"/>
      <c r="M60" s="118"/>
      <c r="N60" s="118"/>
      <c r="O60" s="118"/>
      <c r="P60" s="117"/>
      <c r="Q60" s="119"/>
      <c r="R60" s="120"/>
      <c r="S60" s="120"/>
      <c r="T60" s="120"/>
      <c r="U60" s="120"/>
      <c r="V60" s="120"/>
      <c r="W60" s="120"/>
      <c r="X60" s="120"/>
      <c r="Y60" s="120"/>
      <c r="Z60" s="120"/>
      <c r="AA60" s="120"/>
    </row>
    <row r="61" spans="1:27" x14ac:dyDescent="0.25">
      <c r="A61" s="116"/>
      <c r="B61" s="117"/>
      <c r="C61" s="118"/>
      <c r="D61" s="118"/>
      <c r="E61" s="118"/>
      <c r="F61" s="118"/>
      <c r="G61" s="118"/>
      <c r="H61" s="118"/>
      <c r="I61" s="118"/>
      <c r="J61" s="118"/>
      <c r="K61" s="118"/>
      <c r="L61" s="118"/>
      <c r="M61" s="118"/>
      <c r="N61" s="118"/>
      <c r="O61" s="118"/>
      <c r="P61" s="117"/>
      <c r="Q61" s="119"/>
      <c r="R61" s="120"/>
      <c r="S61" s="120"/>
      <c r="T61" s="120"/>
      <c r="U61" s="120"/>
      <c r="V61" s="120"/>
      <c r="W61" s="120"/>
      <c r="X61" s="120"/>
      <c r="Y61" s="120"/>
      <c r="Z61" s="120"/>
      <c r="AA61" s="120"/>
    </row>
    <row r="62" spans="1:27" x14ac:dyDescent="0.25">
      <c r="A62" s="116"/>
      <c r="B62" s="117"/>
      <c r="C62" s="118"/>
      <c r="D62" s="118"/>
      <c r="E62" s="118"/>
      <c r="F62" s="118"/>
      <c r="G62" s="118"/>
      <c r="H62" s="118"/>
      <c r="I62" s="118"/>
      <c r="J62" s="118"/>
      <c r="K62" s="118"/>
      <c r="L62" s="118"/>
      <c r="M62" s="118"/>
      <c r="N62" s="118"/>
      <c r="O62" s="118"/>
      <c r="P62" s="117"/>
      <c r="Q62" s="119"/>
      <c r="R62" s="120"/>
      <c r="S62" s="120"/>
      <c r="T62" s="120"/>
      <c r="U62" s="120"/>
      <c r="V62" s="120"/>
      <c r="W62" s="120"/>
      <c r="X62" s="120"/>
      <c r="Y62" s="120"/>
      <c r="Z62" s="120"/>
      <c r="AA62" s="120"/>
    </row>
    <row r="63" spans="1:27" x14ac:dyDescent="0.25">
      <c r="A63" s="116"/>
      <c r="B63" s="117"/>
      <c r="C63" s="118"/>
      <c r="D63" s="118"/>
      <c r="E63" s="118"/>
      <c r="F63" s="118"/>
      <c r="G63" s="118"/>
      <c r="H63" s="118"/>
      <c r="I63" s="118"/>
      <c r="J63" s="118"/>
      <c r="K63" s="118"/>
      <c r="L63" s="118"/>
      <c r="M63" s="118"/>
      <c r="N63" s="118"/>
      <c r="O63" s="118"/>
      <c r="P63" s="117"/>
      <c r="Q63" s="119"/>
      <c r="R63" s="120"/>
      <c r="S63" s="120"/>
      <c r="T63" s="120"/>
      <c r="U63" s="120"/>
      <c r="V63" s="120"/>
      <c r="W63" s="120"/>
      <c r="X63" s="120"/>
      <c r="Y63" s="120"/>
      <c r="Z63" s="120"/>
      <c r="AA63" s="120"/>
    </row>
    <row r="64" spans="1:27" x14ac:dyDescent="0.25">
      <c r="A64" s="116"/>
      <c r="B64" s="117"/>
      <c r="C64" s="118"/>
      <c r="D64" s="118"/>
      <c r="E64" s="118"/>
      <c r="F64" s="118"/>
      <c r="G64" s="118"/>
      <c r="H64" s="118"/>
      <c r="I64" s="118"/>
      <c r="J64" s="118"/>
      <c r="K64" s="118"/>
      <c r="L64" s="118"/>
      <c r="M64" s="118"/>
      <c r="N64" s="118"/>
      <c r="O64" s="118"/>
      <c r="P64" s="117"/>
      <c r="Q64" s="119"/>
      <c r="R64" s="120"/>
      <c r="S64" s="120"/>
      <c r="T64" s="120"/>
      <c r="U64" s="120"/>
      <c r="V64" s="120"/>
      <c r="W64" s="120"/>
      <c r="X64" s="120"/>
      <c r="Y64" s="120"/>
      <c r="Z64" s="120"/>
      <c r="AA64" s="120"/>
    </row>
    <row r="65" spans="1:27" x14ac:dyDescent="0.25">
      <c r="A65" s="116"/>
      <c r="B65" s="117"/>
      <c r="C65" s="118"/>
      <c r="D65" s="118"/>
      <c r="E65" s="118"/>
      <c r="F65" s="118"/>
      <c r="G65" s="118"/>
      <c r="H65" s="118"/>
      <c r="I65" s="118"/>
      <c r="J65" s="118"/>
      <c r="K65" s="118"/>
      <c r="L65" s="118"/>
      <c r="M65" s="118"/>
      <c r="N65" s="118"/>
      <c r="O65" s="118"/>
      <c r="P65" s="117"/>
      <c r="Q65" s="119"/>
      <c r="R65" s="120"/>
      <c r="S65" s="120"/>
      <c r="T65" s="120"/>
      <c r="U65" s="120"/>
      <c r="V65" s="120"/>
      <c r="W65" s="120"/>
      <c r="X65" s="120"/>
      <c r="Y65" s="120"/>
      <c r="Z65" s="120"/>
      <c r="AA65" s="120"/>
    </row>
    <row r="66" spans="1:27" x14ac:dyDescent="0.25">
      <c r="A66" s="116"/>
      <c r="B66" s="117"/>
      <c r="C66" s="118"/>
      <c r="D66" s="118"/>
      <c r="E66" s="118"/>
      <c r="F66" s="118"/>
      <c r="G66" s="118"/>
      <c r="H66" s="118"/>
      <c r="I66" s="118"/>
      <c r="J66" s="118"/>
      <c r="K66" s="118"/>
      <c r="L66" s="118"/>
      <c r="M66" s="118"/>
      <c r="N66" s="118"/>
      <c r="O66" s="118"/>
      <c r="P66" s="117"/>
      <c r="Q66" s="119"/>
      <c r="R66" s="120"/>
      <c r="S66" s="120"/>
      <c r="T66" s="120"/>
      <c r="U66" s="120"/>
      <c r="V66" s="120"/>
      <c r="W66" s="120"/>
      <c r="X66" s="120"/>
      <c r="Y66" s="120"/>
      <c r="Z66" s="120"/>
      <c r="AA66" s="120"/>
    </row>
    <row r="67" spans="1:27" x14ac:dyDescent="0.25">
      <c r="A67" s="116"/>
      <c r="B67" s="117"/>
      <c r="C67" s="118"/>
      <c r="D67" s="118"/>
      <c r="E67" s="118"/>
      <c r="F67" s="118"/>
      <c r="G67" s="118"/>
      <c r="H67" s="118"/>
      <c r="I67" s="118"/>
      <c r="J67" s="118"/>
      <c r="K67" s="118"/>
      <c r="L67" s="118"/>
      <c r="M67" s="118"/>
      <c r="N67" s="118"/>
      <c r="O67" s="118"/>
      <c r="P67" s="117"/>
      <c r="Q67" s="119"/>
      <c r="R67" s="120"/>
      <c r="S67" s="120"/>
      <c r="T67" s="120"/>
      <c r="U67" s="120"/>
      <c r="V67" s="120"/>
      <c r="W67" s="120"/>
      <c r="X67" s="120"/>
      <c r="Y67" s="120"/>
      <c r="Z67" s="120"/>
      <c r="AA67" s="120"/>
    </row>
    <row r="68" spans="1:27" x14ac:dyDescent="0.25">
      <c r="A68" s="116"/>
      <c r="B68" s="117"/>
      <c r="C68" s="118"/>
      <c r="D68" s="118"/>
      <c r="E68" s="118"/>
      <c r="F68" s="118"/>
      <c r="G68" s="118"/>
      <c r="H68" s="118"/>
      <c r="I68" s="118"/>
      <c r="J68" s="118"/>
      <c r="K68" s="118"/>
      <c r="L68" s="118"/>
      <c r="M68" s="118"/>
      <c r="N68" s="118"/>
      <c r="O68" s="118"/>
      <c r="P68" s="117"/>
      <c r="Q68" s="119"/>
      <c r="R68" s="120"/>
      <c r="S68" s="120"/>
      <c r="T68" s="120"/>
      <c r="U68" s="120"/>
      <c r="V68" s="120"/>
      <c r="W68" s="120"/>
      <c r="X68" s="120"/>
      <c r="Y68" s="120"/>
      <c r="Z68" s="120"/>
      <c r="AA68" s="120"/>
    </row>
    <row r="69" spans="1:27" x14ac:dyDescent="0.25">
      <c r="A69" s="116"/>
      <c r="B69" s="117"/>
      <c r="C69" s="118"/>
      <c r="D69" s="118"/>
      <c r="E69" s="118"/>
      <c r="F69" s="118"/>
      <c r="G69" s="118"/>
      <c r="H69" s="118"/>
      <c r="I69" s="118"/>
      <c r="J69" s="118"/>
      <c r="K69" s="118"/>
      <c r="L69" s="118"/>
      <c r="M69" s="118"/>
      <c r="N69" s="118"/>
      <c r="O69" s="118"/>
      <c r="P69" s="117"/>
      <c r="Q69" s="119"/>
      <c r="R69" s="120"/>
      <c r="S69" s="120"/>
      <c r="T69" s="120"/>
      <c r="U69" s="120"/>
      <c r="V69" s="120"/>
      <c r="W69" s="120"/>
      <c r="X69" s="120"/>
      <c r="Y69" s="120"/>
      <c r="Z69" s="120"/>
      <c r="AA69" s="120"/>
    </row>
    <row r="70" spans="1:27" x14ac:dyDescent="0.25">
      <c r="A70" s="116"/>
      <c r="B70" s="117"/>
      <c r="C70" s="118"/>
      <c r="D70" s="118"/>
      <c r="E70" s="118"/>
      <c r="F70" s="118"/>
      <c r="G70" s="118"/>
      <c r="H70" s="118"/>
      <c r="I70" s="118"/>
      <c r="J70" s="118"/>
      <c r="K70" s="118"/>
      <c r="L70" s="118"/>
      <c r="M70" s="118"/>
      <c r="N70" s="118"/>
      <c r="O70" s="118"/>
      <c r="P70" s="117"/>
      <c r="Q70" s="119"/>
      <c r="R70" s="120"/>
      <c r="S70" s="120"/>
      <c r="T70" s="120"/>
      <c r="U70" s="120"/>
      <c r="V70" s="120"/>
      <c r="W70" s="120"/>
      <c r="X70" s="120"/>
      <c r="Y70" s="120"/>
      <c r="Z70" s="120"/>
      <c r="AA70" s="120"/>
    </row>
    <row r="71" spans="1:27" x14ac:dyDescent="0.25">
      <c r="A71" s="116"/>
      <c r="B71" s="117"/>
      <c r="C71" s="118"/>
      <c r="D71" s="118"/>
      <c r="E71" s="118"/>
      <c r="F71" s="118"/>
      <c r="G71" s="118"/>
      <c r="H71" s="118"/>
      <c r="I71" s="118"/>
      <c r="J71" s="118"/>
      <c r="K71" s="118"/>
      <c r="L71" s="118"/>
      <c r="M71" s="118"/>
      <c r="N71" s="118"/>
      <c r="O71" s="118"/>
      <c r="P71" s="117"/>
      <c r="Q71" s="119"/>
      <c r="R71" s="120"/>
      <c r="S71" s="120"/>
      <c r="T71" s="120"/>
      <c r="U71" s="120"/>
      <c r="V71" s="120"/>
      <c r="W71" s="120"/>
      <c r="X71" s="120"/>
      <c r="Y71" s="120"/>
      <c r="Z71" s="120"/>
      <c r="AA71" s="120"/>
    </row>
    <row r="72" spans="1:27" x14ac:dyDescent="0.25">
      <c r="A72" s="116"/>
      <c r="B72" s="117"/>
      <c r="C72" s="118"/>
      <c r="D72" s="118"/>
      <c r="E72" s="118"/>
      <c r="F72" s="118"/>
      <c r="G72" s="118"/>
      <c r="H72" s="118"/>
      <c r="I72" s="118"/>
      <c r="J72" s="118"/>
      <c r="K72" s="118"/>
      <c r="L72" s="118"/>
      <c r="M72" s="118"/>
      <c r="N72" s="118"/>
      <c r="O72" s="118"/>
      <c r="P72" s="117"/>
      <c r="Q72" s="119"/>
      <c r="R72" s="120"/>
      <c r="S72" s="120"/>
      <c r="T72" s="120"/>
      <c r="U72" s="120"/>
      <c r="V72" s="120"/>
      <c r="W72" s="120"/>
      <c r="X72" s="120"/>
      <c r="Y72" s="120"/>
      <c r="Z72" s="120"/>
      <c r="AA72" s="120"/>
    </row>
    <row r="73" spans="1:27" x14ac:dyDescent="0.25">
      <c r="A73" s="116"/>
      <c r="B73" s="117"/>
      <c r="C73" s="118"/>
      <c r="D73" s="118"/>
      <c r="E73" s="118"/>
      <c r="F73" s="118"/>
      <c r="G73" s="118"/>
      <c r="H73" s="118"/>
      <c r="I73" s="118"/>
      <c r="J73" s="118"/>
      <c r="K73" s="118"/>
      <c r="L73" s="118"/>
      <c r="M73" s="118"/>
      <c r="N73" s="118"/>
      <c r="O73" s="118"/>
      <c r="P73" s="117"/>
      <c r="Q73" s="119"/>
      <c r="R73" s="120"/>
      <c r="S73" s="120"/>
      <c r="T73" s="120"/>
      <c r="U73" s="120"/>
      <c r="V73" s="120"/>
      <c r="W73" s="120"/>
      <c r="X73" s="120"/>
      <c r="Y73" s="120"/>
      <c r="Z73" s="120"/>
      <c r="AA73" s="120"/>
    </row>
    <row r="74" spans="1:27" x14ac:dyDescent="0.25">
      <c r="A74" s="116"/>
      <c r="B74" s="117"/>
      <c r="C74" s="118"/>
      <c r="D74" s="118"/>
      <c r="E74" s="118"/>
      <c r="F74" s="118"/>
      <c r="G74" s="118"/>
      <c r="H74" s="118"/>
      <c r="I74" s="118"/>
      <c r="J74" s="118"/>
      <c r="K74" s="118"/>
      <c r="L74" s="118"/>
      <c r="M74" s="118"/>
      <c r="N74" s="118"/>
      <c r="O74" s="118"/>
      <c r="P74" s="117"/>
      <c r="Q74" s="119"/>
      <c r="R74" s="120"/>
      <c r="S74" s="120"/>
      <c r="T74" s="120"/>
      <c r="U74" s="120"/>
      <c r="V74" s="120"/>
      <c r="W74" s="120"/>
      <c r="X74" s="120"/>
      <c r="Y74" s="120"/>
      <c r="Z74" s="120"/>
      <c r="AA74" s="120"/>
    </row>
    <row r="75" spans="1:27" x14ac:dyDescent="0.25">
      <c r="A75" s="116"/>
      <c r="B75" s="117"/>
      <c r="C75" s="118"/>
      <c r="D75" s="118"/>
      <c r="E75" s="118"/>
      <c r="F75" s="118"/>
      <c r="G75" s="118"/>
      <c r="H75" s="118"/>
      <c r="I75" s="118"/>
      <c r="J75" s="118"/>
      <c r="K75" s="118"/>
      <c r="L75" s="118"/>
      <c r="M75" s="118"/>
      <c r="N75" s="118"/>
      <c r="O75" s="118"/>
      <c r="P75" s="117"/>
      <c r="Q75" s="119"/>
      <c r="R75" s="120"/>
      <c r="S75" s="120"/>
      <c r="T75" s="120"/>
      <c r="U75" s="120"/>
      <c r="V75" s="120"/>
      <c r="W75" s="120"/>
      <c r="X75" s="120"/>
      <c r="Y75" s="120"/>
      <c r="Z75" s="120"/>
      <c r="AA75" s="120"/>
    </row>
    <row r="76" spans="1:27" x14ac:dyDescent="0.25">
      <c r="A76" s="116"/>
      <c r="B76" s="117"/>
      <c r="C76" s="118"/>
      <c r="D76" s="118"/>
      <c r="E76" s="118"/>
      <c r="F76" s="118"/>
      <c r="G76" s="118"/>
      <c r="H76" s="118"/>
      <c r="I76" s="118"/>
      <c r="J76" s="118"/>
      <c r="K76" s="118"/>
      <c r="L76" s="118"/>
      <c r="M76" s="118"/>
      <c r="N76" s="118"/>
      <c r="O76" s="118"/>
      <c r="P76" s="117"/>
      <c r="Q76" s="119"/>
      <c r="R76" s="120"/>
      <c r="S76" s="120"/>
      <c r="T76" s="120"/>
      <c r="U76" s="120"/>
      <c r="V76" s="120"/>
      <c r="W76" s="120"/>
      <c r="X76" s="120"/>
      <c r="Y76" s="120"/>
      <c r="Z76" s="120"/>
      <c r="AA76" s="120"/>
    </row>
    <row r="77" spans="1:27" x14ac:dyDescent="0.25">
      <c r="A77" s="116"/>
      <c r="B77" s="117"/>
      <c r="C77" s="118"/>
      <c r="D77" s="118"/>
      <c r="E77" s="118"/>
      <c r="F77" s="118"/>
      <c r="G77" s="118"/>
      <c r="H77" s="118"/>
      <c r="I77" s="118"/>
      <c r="J77" s="118"/>
      <c r="K77" s="118"/>
      <c r="L77" s="118"/>
      <c r="M77" s="118"/>
      <c r="N77" s="118"/>
      <c r="O77" s="118"/>
      <c r="P77" s="117"/>
      <c r="Q77" s="119"/>
      <c r="R77" s="120"/>
      <c r="S77" s="120"/>
      <c r="T77" s="120"/>
      <c r="U77" s="120"/>
      <c r="V77" s="120"/>
      <c r="W77" s="120"/>
      <c r="X77" s="120"/>
      <c r="Y77" s="120"/>
      <c r="Z77" s="120"/>
      <c r="AA77" s="120"/>
    </row>
    <row r="78" spans="1:27" x14ac:dyDescent="0.25">
      <c r="A78" s="116"/>
      <c r="B78" s="117"/>
      <c r="C78" s="118"/>
      <c r="D78" s="118"/>
      <c r="E78" s="118"/>
      <c r="F78" s="118"/>
      <c r="G78" s="118"/>
      <c r="H78" s="118"/>
      <c r="I78" s="118"/>
      <c r="J78" s="118"/>
      <c r="K78" s="118"/>
      <c r="L78" s="118"/>
      <c r="M78" s="118"/>
      <c r="N78" s="118"/>
      <c r="O78" s="118"/>
      <c r="P78" s="117"/>
      <c r="Q78" s="119"/>
      <c r="R78" s="120"/>
      <c r="S78" s="120"/>
      <c r="T78" s="120"/>
      <c r="U78" s="120"/>
      <c r="V78" s="120"/>
      <c r="W78" s="120"/>
      <c r="X78" s="120"/>
      <c r="Y78" s="120"/>
      <c r="Z78" s="120"/>
      <c r="AA78" s="120"/>
    </row>
    <row r="79" spans="1:27" x14ac:dyDescent="0.25">
      <c r="A79" s="116"/>
      <c r="B79" s="117"/>
      <c r="C79" s="118"/>
      <c r="D79" s="118"/>
      <c r="E79" s="118"/>
      <c r="F79" s="118"/>
      <c r="G79" s="118"/>
      <c r="H79" s="118"/>
      <c r="I79" s="118"/>
      <c r="J79" s="118"/>
      <c r="K79" s="118"/>
      <c r="L79" s="118"/>
      <c r="M79" s="118"/>
      <c r="N79" s="118"/>
      <c r="O79" s="118"/>
      <c r="P79" s="117"/>
      <c r="Q79" s="119"/>
      <c r="R79" s="120"/>
      <c r="S79" s="120"/>
      <c r="T79" s="120"/>
      <c r="U79" s="120"/>
      <c r="V79" s="120"/>
      <c r="W79" s="120"/>
      <c r="X79" s="120"/>
      <c r="Y79" s="120"/>
      <c r="Z79" s="120"/>
      <c r="AA79" s="120"/>
    </row>
    <row r="80" spans="1:27" x14ac:dyDescent="0.25">
      <c r="A80" s="116"/>
      <c r="B80" s="117"/>
      <c r="C80" s="118"/>
      <c r="D80" s="118"/>
      <c r="E80" s="118"/>
      <c r="F80" s="118"/>
      <c r="G80" s="118"/>
      <c r="H80" s="118"/>
      <c r="I80" s="118"/>
      <c r="J80" s="118"/>
      <c r="K80" s="118"/>
      <c r="L80" s="118"/>
      <c r="M80" s="118"/>
      <c r="N80" s="118"/>
      <c r="O80" s="118"/>
      <c r="P80" s="117"/>
      <c r="Q80" s="119"/>
      <c r="R80" s="120"/>
      <c r="S80" s="120"/>
      <c r="T80" s="120"/>
      <c r="U80" s="120"/>
      <c r="V80" s="120"/>
      <c r="W80" s="120"/>
      <c r="X80" s="120"/>
      <c r="Y80" s="120"/>
      <c r="Z80" s="120"/>
      <c r="AA80" s="120"/>
    </row>
    <row r="81" spans="1:27" x14ac:dyDescent="0.25">
      <c r="A81" s="116"/>
      <c r="B81" s="117"/>
      <c r="C81" s="118"/>
      <c r="D81" s="118"/>
      <c r="E81" s="118"/>
      <c r="F81" s="118"/>
      <c r="G81" s="118"/>
      <c r="H81" s="118"/>
      <c r="I81" s="118"/>
      <c r="J81" s="118"/>
      <c r="K81" s="118"/>
      <c r="L81" s="118"/>
      <c r="M81" s="118"/>
      <c r="N81" s="118"/>
      <c r="O81" s="118"/>
      <c r="P81" s="117"/>
      <c r="Q81" s="119"/>
      <c r="R81" s="120"/>
      <c r="S81" s="120"/>
      <c r="T81" s="120"/>
      <c r="U81" s="120"/>
      <c r="V81" s="120"/>
      <c r="W81" s="120"/>
      <c r="X81" s="120"/>
      <c r="Y81" s="120"/>
      <c r="Z81" s="120"/>
      <c r="AA81" s="120"/>
    </row>
    <row r="82" spans="1:27" x14ac:dyDescent="0.25">
      <c r="A82" s="116"/>
      <c r="B82" s="117"/>
      <c r="C82" s="118"/>
      <c r="D82" s="118"/>
      <c r="E82" s="118"/>
      <c r="F82" s="118"/>
      <c r="G82" s="118"/>
      <c r="H82" s="118"/>
      <c r="I82" s="118"/>
      <c r="J82" s="118"/>
      <c r="K82" s="118"/>
      <c r="L82" s="118"/>
      <c r="M82" s="118"/>
      <c r="N82" s="118"/>
      <c r="O82" s="118"/>
      <c r="P82" s="117"/>
      <c r="Q82" s="119"/>
      <c r="R82" s="120"/>
      <c r="S82" s="120"/>
      <c r="T82" s="120"/>
      <c r="U82" s="120"/>
      <c r="V82" s="120"/>
      <c r="W82" s="120"/>
      <c r="X82" s="120"/>
      <c r="Y82" s="120"/>
      <c r="Z82" s="120"/>
      <c r="AA82" s="120"/>
    </row>
    <row r="83" spans="1:27" x14ac:dyDescent="0.25">
      <c r="A83" s="116"/>
      <c r="B83" s="117"/>
      <c r="C83" s="118"/>
      <c r="D83" s="118"/>
      <c r="E83" s="118"/>
      <c r="F83" s="118"/>
      <c r="G83" s="118"/>
      <c r="H83" s="118"/>
      <c r="I83" s="118"/>
      <c r="J83" s="118"/>
      <c r="K83" s="118"/>
      <c r="L83" s="118"/>
      <c r="M83" s="118"/>
      <c r="N83" s="118"/>
      <c r="O83" s="118"/>
      <c r="P83" s="117"/>
      <c r="Q83" s="119"/>
      <c r="R83" s="120"/>
      <c r="S83" s="120"/>
      <c r="T83" s="120"/>
      <c r="U83" s="120"/>
      <c r="V83" s="120"/>
      <c r="W83" s="120"/>
      <c r="X83" s="120"/>
      <c r="Y83" s="120"/>
      <c r="Z83" s="120"/>
      <c r="AA83" s="120"/>
    </row>
    <row r="84" spans="1:27" x14ac:dyDescent="0.25">
      <c r="A84" s="116"/>
      <c r="B84" s="117"/>
      <c r="C84" s="118"/>
      <c r="D84" s="118"/>
      <c r="E84" s="118"/>
      <c r="F84" s="118"/>
      <c r="G84" s="118"/>
      <c r="H84" s="118"/>
      <c r="I84" s="118"/>
      <c r="J84" s="118"/>
      <c r="K84" s="118"/>
      <c r="L84" s="118"/>
      <c r="M84" s="118"/>
      <c r="N84" s="118"/>
      <c r="O84" s="118"/>
      <c r="P84" s="117"/>
      <c r="Q84" s="119"/>
      <c r="R84" s="120"/>
      <c r="S84" s="120"/>
      <c r="T84" s="120"/>
      <c r="U84" s="120"/>
      <c r="V84" s="120"/>
      <c r="W84" s="120"/>
      <c r="X84" s="120"/>
      <c r="Y84" s="120"/>
      <c r="Z84" s="120"/>
      <c r="AA84" s="120"/>
    </row>
    <row r="85" spans="1:27" x14ac:dyDescent="0.25">
      <c r="A85" s="116"/>
      <c r="B85" s="117"/>
      <c r="C85" s="118"/>
      <c r="D85" s="118"/>
      <c r="E85" s="118"/>
      <c r="F85" s="118"/>
      <c r="G85" s="118"/>
      <c r="H85" s="118"/>
      <c r="I85" s="118"/>
      <c r="J85" s="118"/>
      <c r="K85" s="118"/>
      <c r="L85" s="118"/>
      <c r="M85" s="118"/>
      <c r="N85" s="118"/>
      <c r="O85" s="118"/>
      <c r="P85" s="117"/>
      <c r="Q85" s="119"/>
      <c r="R85" s="120"/>
      <c r="S85" s="120"/>
      <c r="T85" s="120"/>
      <c r="U85" s="120"/>
      <c r="V85" s="120"/>
      <c r="W85" s="120"/>
      <c r="X85" s="120"/>
      <c r="Y85" s="120"/>
      <c r="Z85" s="120"/>
      <c r="AA85" s="120"/>
    </row>
    <row r="86" spans="1:27" x14ac:dyDescent="0.25">
      <c r="A86" s="116"/>
      <c r="B86" s="117"/>
      <c r="C86" s="118"/>
      <c r="D86" s="118"/>
      <c r="E86" s="118"/>
      <c r="F86" s="118"/>
      <c r="G86" s="118"/>
      <c r="H86" s="118"/>
      <c r="I86" s="118"/>
      <c r="J86" s="118"/>
      <c r="K86" s="118"/>
      <c r="L86" s="118"/>
      <c r="M86" s="118"/>
      <c r="N86" s="118"/>
      <c r="O86" s="118"/>
      <c r="P86" s="117"/>
      <c r="Q86" s="119"/>
      <c r="R86" s="120"/>
      <c r="S86" s="120"/>
      <c r="T86" s="120"/>
      <c r="U86" s="120"/>
      <c r="V86" s="120"/>
      <c r="W86" s="120"/>
      <c r="X86" s="120"/>
      <c r="Y86" s="120"/>
      <c r="Z86" s="120"/>
      <c r="AA86" s="120"/>
    </row>
    <row r="87" spans="1:27" x14ac:dyDescent="0.25">
      <c r="A87" s="116"/>
      <c r="B87" s="117"/>
      <c r="C87" s="118"/>
      <c r="D87" s="118"/>
      <c r="E87" s="118"/>
      <c r="F87" s="118"/>
      <c r="G87" s="118"/>
      <c r="H87" s="118"/>
      <c r="I87" s="118"/>
      <c r="J87" s="118"/>
      <c r="K87" s="118"/>
      <c r="L87" s="118"/>
      <c r="M87" s="118"/>
      <c r="N87" s="118"/>
      <c r="O87" s="118"/>
      <c r="P87" s="117"/>
      <c r="Q87" s="119"/>
      <c r="R87" s="120"/>
      <c r="S87" s="120"/>
      <c r="T87" s="120"/>
      <c r="U87" s="120"/>
      <c r="V87" s="120"/>
      <c r="W87" s="120"/>
      <c r="X87" s="120"/>
      <c r="Y87" s="120"/>
      <c r="Z87" s="120"/>
      <c r="AA87" s="120"/>
    </row>
    <row r="88" spans="1:27" x14ac:dyDescent="0.25">
      <c r="A88" s="116"/>
      <c r="B88" s="117"/>
      <c r="C88" s="118"/>
      <c r="D88" s="118"/>
      <c r="E88" s="118"/>
      <c r="F88" s="118"/>
      <c r="G88" s="118"/>
      <c r="H88" s="118"/>
      <c r="I88" s="118"/>
      <c r="J88" s="118"/>
      <c r="K88" s="118"/>
      <c r="L88" s="118"/>
      <c r="M88" s="118"/>
      <c r="N88" s="118"/>
      <c r="O88" s="118"/>
      <c r="P88" s="117"/>
      <c r="Q88" s="119"/>
      <c r="R88" s="120"/>
      <c r="S88" s="120"/>
      <c r="T88" s="120"/>
      <c r="U88" s="120"/>
      <c r="V88" s="120"/>
      <c r="W88" s="120"/>
      <c r="X88" s="120"/>
      <c r="Y88" s="120"/>
      <c r="Z88" s="120"/>
      <c r="AA88" s="120"/>
    </row>
    <row r="89" spans="1:27" x14ac:dyDescent="0.25">
      <c r="A89" s="116"/>
      <c r="B89" s="117"/>
      <c r="C89" s="118"/>
      <c r="D89" s="118"/>
      <c r="E89" s="118"/>
      <c r="F89" s="118"/>
      <c r="G89" s="118"/>
      <c r="H89" s="118"/>
      <c r="I89" s="118"/>
      <c r="J89" s="118"/>
      <c r="K89" s="118"/>
      <c r="L89" s="118"/>
      <c r="M89" s="118"/>
      <c r="N89" s="118"/>
      <c r="O89" s="118"/>
      <c r="P89" s="117"/>
      <c r="Q89" s="119"/>
      <c r="R89" s="120"/>
      <c r="S89" s="120"/>
      <c r="T89" s="120"/>
      <c r="U89" s="120"/>
      <c r="V89" s="120"/>
      <c r="W89" s="120"/>
      <c r="X89" s="120"/>
      <c r="Y89" s="120"/>
      <c r="Z89" s="120"/>
      <c r="AA89" s="120"/>
    </row>
    <row r="90" spans="1:27" ht="11.25" customHeight="1" x14ac:dyDescent="0.25">
      <c r="A90" s="122"/>
      <c r="B90" s="123"/>
      <c r="C90" s="122"/>
      <c r="D90" s="122"/>
      <c r="E90" s="122"/>
      <c r="F90" s="122"/>
      <c r="G90" s="122"/>
      <c r="H90" s="122"/>
      <c r="I90" s="122"/>
      <c r="J90" s="122"/>
      <c r="K90" s="122"/>
      <c r="L90" s="122"/>
      <c r="M90" s="122"/>
      <c r="N90" s="122"/>
      <c r="O90" s="122"/>
      <c r="P90" s="123"/>
      <c r="Q90" s="124"/>
      <c r="R90" s="125"/>
      <c r="S90" s="125"/>
      <c r="T90" s="125"/>
      <c r="U90" s="125"/>
      <c r="V90" s="125"/>
      <c r="W90" s="125"/>
      <c r="X90" s="125"/>
      <c r="Y90" s="125"/>
      <c r="Z90" s="125"/>
      <c r="AA90" s="125"/>
    </row>
    <row r="91" spans="1:27" ht="11.25" customHeight="1" x14ac:dyDescent="0.25">
      <c r="A91" s="122"/>
      <c r="B91" s="123"/>
      <c r="C91" s="122"/>
      <c r="D91" s="122"/>
      <c r="E91" s="122"/>
      <c r="F91" s="122"/>
      <c r="G91" s="122"/>
      <c r="H91" s="122"/>
      <c r="I91" s="122"/>
      <c r="J91" s="122"/>
      <c r="K91" s="122"/>
      <c r="L91" s="122"/>
      <c r="M91" s="122"/>
      <c r="N91" s="122"/>
      <c r="O91" s="122"/>
      <c r="P91" s="123"/>
      <c r="Q91" s="124"/>
      <c r="R91" s="125"/>
      <c r="S91" s="125"/>
      <c r="T91" s="125"/>
      <c r="U91" s="125"/>
      <c r="V91" s="125"/>
      <c r="W91" s="125"/>
      <c r="X91" s="125"/>
      <c r="Y91" s="125"/>
      <c r="Z91" s="125"/>
      <c r="AA91" s="125"/>
    </row>
    <row r="92" spans="1:27" ht="11.25" customHeight="1" x14ac:dyDescent="0.25">
      <c r="A92" s="122"/>
      <c r="B92" s="123"/>
      <c r="C92" s="122"/>
      <c r="D92" s="122"/>
      <c r="E92" s="122"/>
      <c r="F92" s="122"/>
      <c r="G92" s="122"/>
      <c r="H92" s="122"/>
      <c r="I92" s="122"/>
      <c r="J92" s="122"/>
      <c r="K92" s="122"/>
      <c r="L92" s="122"/>
      <c r="M92" s="122"/>
      <c r="N92" s="122"/>
      <c r="O92" s="122"/>
      <c r="P92" s="123"/>
      <c r="Q92" s="124"/>
      <c r="R92" s="125"/>
      <c r="S92" s="125"/>
      <c r="T92" s="125"/>
      <c r="U92" s="125"/>
      <c r="V92" s="125"/>
      <c r="W92" s="125"/>
      <c r="X92" s="125"/>
      <c r="Y92" s="125"/>
      <c r="Z92" s="125"/>
      <c r="AA92" s="125"/>
    </row>
    <row r="93" spans="1:27" ht="11.25" customHeight="1" x14ac:dyDescent="0.25">
      <c r="A93" s="122"/>
      <c r="B93" s="123"/>
      <c r="C93" s="122"/>
      <c r="D93" s="122"/>
      <c r="E93" s="122"/>
      <c r="F93" s="122"/>
      <c r="G93" s="122"/>
      <c r="H93" s="122"/>
      <c r="I93" s="122"/>
      <c r="J93" s="122"/>
      <c r="K93" s="122"/>
      <c r="L93" s="122"/>
      <c r="M93" s="122"/>
      <c r="N93" s="122"/>
      <c r="O93" s="122"/>
      <c r="P93" s="123"/>
      <c r="Q93" s="124"/>
      <c r="R93" s="125"/>
      <c r="S93" s="125"/>
      <c r="T93" s="125"/>
      <c r="U93" s="125"/>
      <c r="V93" s="125"/>
      <c r="W93" s="125"/>
      <c r="X93" s="125"/>
      <c r="Y93" s="125"/>
      <c r="Z93" s="125"/>
      <c r="AA93" s="125"/>
    </row>
    <row r="94" spans="1:27" ht="11.25" customHeight="1" x14ac:dyDescent="0.25">
      <c r="A94" s="122"/>
      <c r="B94" s="123"/>
      <c r="C94" s="122"/>
      <c r="D94" s="122"/>
      <c r="E94" s="122"/>
      <c r="F94" s="122"/>
      <c r="G94" s="122"/>
      <c r="H94" s="122"/>
      <c r="I94" s="122"/>
      <c r="J94" s="122"/>
      <c r="K94" s="122"/>
      <c r="L94" s="122"/>
      <c r="M94" s="122"/>
      <c r="N94" s="122"/>
      <c r="O94" s="122"/>
      <c r="P94" s="123"/>
      <c r="Q94" s="124"/>
      <c r="R94" s="125"/>
      <c r="S94" s="125"/>
      <c r="T94" s="125"/>
      <c r="U94" s="125"/>
      <c r="V94" s="125"/>
      <c r="W94" s="125"/>
      <c r="X94" s="125"/>
      <c r="Y94" s="125"/>
      <c r="Z94" s="125"/>
      <c r="AA94" s="125"/>
    </row>
    <row r="95" spans="1:27" ht="11.25" customHeight="1" x14ac:dyDescent="0.25">
      <c r="A95" s="122"/>
      <c r="B95" s="123"/>
      <c r="C95" s="122"/>
      <c r="D95" s="122"/>
      <c r="E95" s="122"/>
      <c r="F95" s="122"/>
      <c r="G95" s="122"/>
      <c r="H95" s="122"/>
      <c r="I95" s="122"/>
      <c r="J95" s="122"/>
      <c r="K95" s="122"/>
      <c r="L95" s="122"/>
      <c r="M95" s="122"/>
      <c r="N95" s="122"/>
      <c r="O95" s="122"/>
      <c r="P95" s="123"/>
      <c r="Q95" s="124"/>
      <c r="R95" s="125"/>
      <c r="S95" s="125"/>
      <c r="T95" s="125"/>
      <c r="U95" s="125"/>
      <c r="V95" s="125"/>
      <c r="W95" s="125"/>
      <c r="X95" s="125"/>
      <c r="Y95" s="125"/>
      <c r="Z95" s="125"/>
      <c r="AA95" s="125"/>
    </row>
  </sheetData>
  <autoFilter ref="A4:AA35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7"/>
  <sheetViews>
    <sheetView workbookViewId="0">
      <selection activeCell="F17" sqref="F17"/>
    </sheetView>
  </sheetViews>
  <sheetFormatPr baseColWidth="10" defaultRowHeight="11.25" customHeight="1" x14ac:dyDescent="0.25"/>
  <cols>
    <col min="1" max="1" width="5.42578125" style="12" customWidth="1"/>
    <col min="2" max="2" width="33.7109375" style="8" customWidth="1"/>
    <col min="3" max="3" width="19.140625" style="8" customWidth="1"/>
    <col min="4" max="4" width="18.85546875" style="8" customWidth="1"/>
    <col min="5" max="5" width="18.140625" style="12" customWidth="1"/>
    <col min="6" max="6" width="7" style="12" bestFit="1" customWidth="1"/>
    <col min="7" max="7" width="14.7109375" style="12" bestFit="1" customWidth="1"/>
    <col min="8" max="8" width="18.7109375" style="12" customWidth="1"/>
    <col min="9" max="9" width="15.85546875" style="12" customWidth="1"/>
    <col min="10" max="10" width="11.28515625" style="12" bestFit="1" customWidth="1"/>
    <col min="11" max="11" width="15.42578125" style="12" customWidth="1"/>
    <col min="12" max="12" width="19.140625" style="12" customWidth="1"/>
    <col min="13" max="13" width="11.7109375" style="27" bestFit="1" customWidth="1"/>
    <col min="14" max="14" width="16.28515625" style="12" customWidth="1"/>
    <col min="15" max="15" width="6.140625" style="12" bestFit="1" customWidth="1"/>
    <col min="16" max="16384" width="11.42578125" style="12"/>
  </cols>
  <sheetData>
    <row r="1" spans="1:15" ht="21" x14ac:dyDescent="0.25">
      <c r="A1" s="28" t="s">
        <v>73</v>
      </c>
      <c r="C1" s="9"/>
      <c r="D1" s="9"/>
      <c r="E1" s="10"/>
      <c r="F1" s="10"/>
      <c r="G1" s="10"/>
      <c r="H1" s="10"/>
      <c r="I1" s="10"/>
      <c r="J1" s="10"/>
      <c r="K1" s="10"/>
      <c r="L1" s="10"/>
      <c r="M1" s="11"/>
    </row>
    <row r="2" spans="1:15" ht="21" x14ac:dyDescent="0.25">
      <c r="A2" s="28" t="s">
        <v>74</v>
      </c>
      <c r="C2" s="9"/>
      <c r="D2" s="9"/>
      <c r="M2" s="12"/>
    </row>
    <row r="3" spans="1:15" s="13" customFormat="1" ht="18.75" x14ac:dyDescent="0.25">
      <c r="A3" s="1" t="s">
        <v>209</v>
      </c>
      <c r="C3" s="12"/>
      <c r="D3" s="12"/>
      <c r="E3" s="12"/>
      <c r="F3" s="12"/>
      <c r="G3" s="14"/>
      <c r="H3" s="12"/>
      <c r="I3" s="12"/>
      <c r="J3" s="12"/>
      <c r="K3" s="12"/>
      <c r="L3" s="12"/>
      <c r="M3" s="11"/>
      <c r="N3" s="12"/>
    </row>
    <row r="4" spans="1:15" ht="11.25" customHeight="1" x14ac:dyDescent="0.25">
      <c r="B4" s="12"/>
      <c r="C4" s="12"/>
      <c r="D4" s="12"/>
      <c r="M4" s="11"/>
    </row>
    <row r="5" spans="1:15" ht="11.25" customHeight="1" x14ac:dyDescent="0.25">
      <c r="A5" s="15" t="str">
        <f>SUBSTITUTE(ADDRESS(ROW(),COLUMN(),4),ROW(),"")</f>
        <v>A</v>
      </c>
      <c r="B5" s="15" t="str">
        <f t="shared" ref="B5:F5" si="0">SUBSTITUTE(ADDRESS(ROW(),COLUMN(),4),ROW(),"")</f>
        <v>B</v>
      </c>
      <c r="C5" s="15" t="str">
        <f t="shared" si="0"/>
        <v>C</v>
      </c>
      <c r="D5" s="15" t="str">
        <f t="shared" si="0"/>
        <v>D</v>
      </c>
      <c r="E5" s="15" t="str">
        <f t="shared" si="0"/>
        <v>E</v>
      </c>
      <c r="F5" s="15" t="str">
        <f t="shared" si="0"/>
        <v>F</v>
      </c>
      <c r="G5" s="16" t="str">
        <f>SUBSTITUTE(ADDRESS(ROW(),COLUMN(),4),ROW(),"")&amp;"="&amp;$C$5&amp;"-"&amp;E5</f>
        <v>G=C-E</v>
      </c>
      <c r="H5" s="16" t="str">
        <f t="shared" ref="H5:O5" si="1">SUBSTITUTE(ADDRESS(ROW(),COLUMN(),4),ROW(),"")</f>
        <v>H</v>
      </c>
      <c r="I5" s="16" t="str">
        <f>SUBSTITUTE(ADDRESS(ROW(),COLUMN(),4),ROW(),"")&amp;"="&amp;$E$5&amp;"-"&amp;H5</f>
        <v>I=E-H</v>
      </c>
      <c r="J5" s="16" t="str">
        <f t="shared" si="1"/>
        <v>J</v>
      </c>
      <c r="K5" s="16" t="str">
        <f t="shared" si="1"/>
        <v>K</v>
      </c>
      <c r="L5" s="16" t="str">
        <f>SUBSTITUTE(ADDRESS(ROW(),COLUMN(),4),ROW(),"")&amp;"="&amp;$H$5&amp;"-"&amp;K5</f>
        <v>L=H-K</v>
      </c>
      <c r="M5" s="16" t="str">
        <f>SUBSTITUTE(ADDRESS(ROW(),COLUMN(),4),ROW(),"")&amp;"="&amp;$K$5&amp;"/"&amp;$C$5</f>
        <v>M=K/C</v>
      </c>
      <c r="N5" s="16" t="str">
        <f t="shared" si="1"/>
        <v>N</v>
      </c>
      <c r="O5" s="16" t="str">
        <f t="shared" si="1"/>
        <v>O</v>
      </c>
    </row>
    <row r="6" spans="1:15" s="7" customFormat="1" ht="50.1" customHeight="1" x14ac:dyDescent="0.25">
      <c r="A6" s="17" t="s">
        <v>75</v>
      </c>
      <c r="B6" s="18" t="s">
        <v>76</v>
      </c>
      <c r="C6" s="18" t="s">
        <v>77</v>
      </c>
      <c r="D6" s="18" t="s">
        <v>78</v>
      </c>
      <c r="E6" s="18" t="s">
        <v>26</v>
      </c>
      <c r="F6" s="18" t="s">
        <v>79</v>
      </c>
      <c r="G6" s="18" t="s">
        <v>80</v>
      </c>
      <c r="H6" s="18" t="s">
        <v>81</v>
      </c>
      <c r="I6" s="18" t="s">
        <v>82</v>
      </c>
      <c r="J6" s="18" t="s">
        <v>83</v>
      </c>
      <c r="K6" s="18" t="s">
        <v>84</v>
      </c>
      <c r="L6" s="18" t="s">
        <v>85</v>
      </c>
      <c r="M6" s="18" t="s">
        <v>86</v>
      </c>
      <c r="N6" s="18" t="s">
        <v>87</v>
      </c>
      <c r="O6" s="18" t="s">
        <v>88</v>
      </c>
    </row>
    <row r="7" spans="1:15" ht="19.5" customHeight="1" x14ac:dyDescent="0.25">
      <c r="A7" s="22" t="s">
        <v>89</v>
      </c>
      <c r="B7" s="29" t="s">
        <v>90</v>
      </c>
      <c r="C7" s="20">
        <f>SUMIFS('SIIF-Ejecución'!T$4:T$95,'SIIF-Ejecución'!$D$4:$D$95,LEFT($A7,1),'SIIF-Ejecución'!$E$4:$E$95,RIGHT($A7,1))</f>
        <v>75203400000</v>
      </c>
      <c r="D7" s="20">
        <f>SUMIFS('SIIF-Ejecución'!U$4:U$95,'SIIF-Ejecución'!$D$4:$D$95,LEFT($A7,1),'SIIF-Ejecución'!$E$4:$E$95,RIGHT($A7,1))</f>
        <v>0</v>
      </c>
      <c r="E7" s="20">
        <f>SUMIFS('SIIF-Ejecución'!V$4:V$95,'SIIF-Ejecución'!$D$4:$D$95,LEFT($A7,1),'SIIF-Ejecución'!$E$4:$E$95,RIGHT($A7,1))</f>
        <v>75203400000</v>
      </c>
      <c r="F7" s="48">
        <f t="shared" ref="F7:F14" si="2">IF(C7=0,0,ROUND(E7/C7,4))</f>
        <v>1</v>
      </c>
      <c r="G7" s="20">
        <f t="shared" ref="G7:G13" si="3">C7-D7-E7</f>
        <v>0</v>
      </c>
      <c r="H7" s="20">
        <f>SUMIFS('SIIF-Ejecución'!X$4:X$95,'SIIF-Ejecución'!$D$4:$D$95,LEFT($A7,1),'SIIF-Ejecución'!$E$4:$E$95,RIGHT($A7,1))</f>
        <v>47185988888.639999</v>
      </c>
      <c r="I7" s="20">
        <f>E7-H7</f>
        <v>28017411111.360001</v>
      </c>
      <c r="J7" s="48">
        <f>IF(C7=0,0,ROUND(H7/C7,4))</f>
        <v>0.62739999999999996</v>
      </c>
      <c r="K7" s="20">
        <f>SUMIFS('SIIF-Ejecución'!Y$4:Y$95,'SIIF-Ejecución'!$D$4:$D$95,LEFT($A7,1),'SIIF-Ejecución'!$E$4:$E$95,RIGHT($A7,1))</f>
        <v>46928691579.490005</v>
      </c>
      <c r="L7" s="20">
        <f>H7-K7</f>
        <v>257297309.1499939</v>
      </c>
      <c r="M7" s="48">
        <f t="shared" ref="M7:M14" si="4">IF(C7=0,0,ROUND(K7/C7,4))</f>
        <v>0.624</v>
      </c>
      <c r="N7" s="20">
        <f>SUMIFS('SIIF-Ejecución'!AA$4:AA$95,'SIIF-Ejecución'!$D$4:$D$95,LEFT($A7,1),'SIIF-Ejecución'!$E$4:$E$95,RIGHT($A7,1))</f>
        <v>46928691579.490005</v>
      </c>
      <c r="O7" s="48">
        <f t="shared" ref="O7:O14" si="5">IF(C7=0,0,ROUND(N7/C7,4))</f>
        <v>0.624</v>
      </c>
    </row>
    <row r="8" spans="1:15" ht="27" customHeight="1" x14ac:dyDescent="0.25">
      <c r="A8" s="22" t="s">
        <v>91</v>
      </c>
      <c r="B8" s="29" t="s">
        <v>92</v>
      </c>
      <c r="C8" s="20">
        <f>SUMIFS('SIIF-Ejecución'!T$4:T$95,'SIIF-Ejecución'!$D$4:$D$95,LEFT($A8,1),'SIIF-Ejecución'!$E$4:$E$95,RIGHT($A8,1))</f>
        <v>37872200000</v>
      </c>
      <c r="D8" s="20">
        <f>SUMIFS('SIIF-Ejecución'!U$4:U$95,'SIIF-Ejecución'!$D$4:$D$95,LEFT($A8,1),'SIIF-Ejecución'!$E$4:$E$95,RIGHT($A8,1))</f>
        <v>0</v>
      </c>
      <c r="E8" s="20">
        <f>SUMIFS('SIIF-Ejecución'!V$4:V$95,'SIIF-Ejecución'!$D$4:$D$95,LEFT($A8,1),'SIIF-Ejecución'!$E$4:$E$95,RIGHT($A8,1))</f>
        <v>35906715301.599998</v>
      </c>
      <c r="F8" s="48">
        <f t="shared" si="2"/>
        <v>0.94810000000000005</v>
      </c>
      <c r="G8" s="20">
        <f t="shared" si="3"/>
        <v>1965484698.4000015</v>
      </c>
      <c r="H8" s="20">
        <f>SUMIFS('SIIF-Ejecución'!X$4:X$95,'SIIF-Ejecución'!$D$4:$D$95,LEFT($A8,1),'SIIF-Ejecución'!$E$4:$E$95,RIGHT($A8,1))</f>
        <v>31803580063.830002</v>
      </c>
      <c r="I8" s="20">
        <f t="shared" ref="I8:I10" si="6">E8-H8</f>
        <v>4103135237.7699966</v>
      </c>
      <c r="J8" s="48">
        <f t="shared" ref="J8:J10" si="7">IF(C8=0,0,ROUND(H8/C8,4))</f>
        <v>0.83979999999999999</v>
      </c>
      <c r="K8" s="20">
        <f>SUMIFS('SIIF-Ejecución'!Y$4:Y$95,'SIIF-Ejecución'!$D$4:$D$95,LEFT($A8,1),'SIIF-Ejecución'!$E$4:$E$95,RIGHT($A8,1))</f>
        <v>19204709430.779999</v>
      </c>
      <c r="L8" s="20">
        <f>H8-K8</f>
        <v>12598870633.050003</v>
      </c>
      <c r="M8" s="48">
        <f t="shared" si="4"/>
        <v>0.5071</v>
      </c>
      <c r="N8" s="20">
        <f>SUMIFS('SIIF-Ejecución'!AA$4:AA$95,'SIIF-Ejecución'!$D$4:$D$95,LEFT($A8,1),'SIIF-Ejecución'!$E$4:$E$95,RIGHT($A8,1))</f>
        <v>18842831108.779999</v>
      </c>
      <c r="O8" s="48">
        <f t="shared" si="5"/>
        <v>0.4975</v>
      </c>
    </row>
    <row r="9" spans="1:15" ht="12" x14ac:dyDescent="0.25">
      <c r="A9" s="22" t="s">
        <v>93</v>
      </c>
      <c r="B9" s="29" t="s">
        <v>94</v>
      </c>
      <c r="C9" s="20">
        <f>SUMIFS('SIIF-Ejecución'!T$4:T$95,'SIIF-Ejecución'!$D$4:$D$95,LEFT($A9,1),'SIIF-Ejecución'!$E$4:$E$95,RIGHT($A9,1))</f>
        <v>11214700000</v>
      </c>
      <c r="D9" s="20">
        <f>SUMIFS('SIIF-Ejecución'!U$4:U$95,'SIIF-Ejecución'!$D$4:$D$95,LEFT($A9,1),'SIIF-Ejecución'!$E$4:$E$95,RIGHT($A9,1))</f>
        <v>8484900000</v>
      </c>
      <c r="E9" s="20">
        <f>SUMIFS('SIIF-Ejecución'!V$4:V$95,'SIIF-Ejecución'!$D$4:$D$95,LEFT($A9,1),'SIIF-Ejecución'!$E$4:$E$95,RIGHT($A9,1))</f>
        <v>2719556875</v>
      </c>
      <c r="F9" s="48">
        <f t="shared" si="2"/>
        <v>0.24249999999999999</v>
      </c>
      <c r="G9" s="20">
        <f t="shared" si="3"/>
        <v>10243125</v>
      </c>
      <c r="H9" s="20">
        <f>SUMIFS('SIIF-Ejecución'!X$4:X$95,'SIIF-Ejecución'!$D$4:$D$95,LEFT($A9,1),'SIIF-Ejecución'!$E$4:$E$95,RIGHT($A9,1))</f>
        <v>1788104601</v>
      </c>
      <c r="I9" s="20">
        <f t="shared" si="6"/>
        <v>931452274</v>
      </c>
      <c r="J9" s="48">
        <f t="shared" si="7"/>
        <v>0.15939999999999999</v>
      </c>
      <c r="K9" s="20">
        <f>SUMIFS('SIIF-Ejecución'!Y$4:Y$95,'SIIF-Ejecución'!$D$4:$D$95,LEFT($A9,1),'SIIF-Ejecución'!$E$4:$E$95,RIGHT($A9,1))</f>
        <v>1554721293</v>
      </c>
      <c r="L9" s="20">
        <f>H9-K9</f>
        <v>233383308</v>
      </c>
      <c r="M9" s="48">
        <f t="shared" si="4"/>
        <v>0.1386</v>
      </c>
      <c r="N9" s="20">
        <f>SUMIFS('SIIF-Ejecución'!AA$4:AA$95,'SIIF-Ejecución'!$D$4:$D$95,LEFT($A9,1),'SIIF-Ejecución'!$E$4:$E$95,RIGHT($A9,1))</f>
        <v>1554721293</v>
      </c>
      <c r="O9" s="48">
        <f t="shared" si="5"/>
        <v>0.1386</v>
      </c>
    </row>
    <row r="10" spans="1:15" ht="24" x14ac:dyDescent="0.25">
      <c r="A10" s="22" t="s">
        <v>95</v>
      </c>
      <c r="B10" s="29" t="s">
        <v>96</v>
      </c>
      <c r="C10" s="20">
        <f>SUMIFS('SIIF-Ejecución'!T$4:T$95,'SIIF-Ejecución'!$D$4:$D$95,LEFT($A10,1),'SIIF-Ejecución'!$E$4:$E$95,RIGHT($A10,1))</f>
        <v>4518000000</v>
      </c>
      <c r="D10" s="20">
        <f>SUMIFS('SIIF-Ejecución'!U$4:U$95,'SIIF-Ejecución'!$D$4:$D$95,LEFT($A10,1),'SIIF-Ejecución'!$E$4:$E$95,RIGHT($A10,1))</f>
        <v>0</v>
      </c>
      <c r="E10" s="20">
        <f>SUMIFS('SIIF-Ejecución'!V$4:V$95,'SIIF-Ejecución'!$D$4:$D$95,LEFT($A10,1),'SIIF-Ejecución'!$E$4:$E$95,RIGHT($A10,1))</f>
        <v>157235000</v>
      </c>
      <c r="F10" s="48">
        <f t="shared" si="2"/>
        <v>3.4799999999999998E-2</v>
      </c>
      <c r="G10" s="20">
        <f t="shared" si="3"/>
        <v>4360765000</v>
      </c>
      <c r="H10" s="20">
        <f>SUMIFS('SIIF-Ejecución'!X$4:X$95,'SIIF-Ejecución'!$D$4:$D$95,LEFT($A10,1),'SIIF-Ejecución'!$E$4:$E$95,RIGHT($A10,1))</f>
        <v>153845600</v>
      </c>
      <c r="I10" s="20">
        <f t="shared" si="6"/>
        <v>3389400</v>
      </c>
      <c r="J10" s="48">
        <f t="shared" si="7"/>
        <v>3.4099999999999998E-2</v>
      </c>
      <c r="K10" s="20">
        <f>SUMIFS('SIIF-Ejecución'!Y$4:Y$95,'SIIF-Ejecución'!$D$4:$D$95,LEFT($A10,1),'SIIF-Ejecución'!$E$4:$E$95,RIGHT($A10,1))</f>
        <v>153497600</v>
      </c>
      <c r="L10" s="20">
        <f>H10-K10</f>
        <v>348000</v>
      </c>
      <c r="M10" s="48">
        <f t="shared" si="4"/>
        <v>3.4000000000000002E-2</v>
      </c>
      <c r="N10" s="20">
        <f>SUMIFS('SIIF-Ejecución'!AA$4:AA$95,'SIIF-Ejecución'!$D$4:$D$95,LEFT($A10,1),'SIIF-Ejecución'!$E$4:$E$95,RIGHT($A10,1))</f>
        <v>153497600</v>
      </c>
      <c r="O10" s="48">
        <f t="shared" si="5"/>
        <v>3.4000000000000002E-2</v>
      </c>
    </row>
    <row r="11" spans="1:15" s="24" customFormat="1" ht="21.75" customHeight="1" x14ac:dyDescent="0.25">
      <c r="A11" s="132" t="s">
        <v>97</v>
      </c>
      <c r="B11" s="133"/>
      <c r="C11" s="23">
        <f>SUM(C7:C10)</f>
        <v>128808300000</v>
      </c>
      <c r="D11" s="23">
        <f t="shared" ref="D11:E11" si="8">SUM(D7:D10)</f>
        <v>8484900000</v>
      </c>
      <c r="E11" s="23">
        <f t="shared" si="8"/>
        <v>113986907176.60001</v>
      </c>
      <c r="F11" s="49">
        <f t="shared" si="2"/>
        <v>0.88490000000000002</v>
      </c>
      <c r="G11" s="23">
        <f t="shared" si="3"/>
        <v>6336492823.3999939</v>
      </c>
      <c r="H11" s="23">
        <f>SUM(H7:H10)</f>
        <v>80931519153.470001</v>
      </c>
      <c r="I11" s="23">
        <f>SUM(I7:I10)</f>
        <v>33055388023.129997</v>
      </c>
      <c r="J11" s="49">
        <f>IF(C11=0,0,ROUND(H11/C11,4))</f>
        <v>0.62829999999999997</v>
      </c>
      <c r="K11" s="23">
        <f>SUM(K7:K10)</f>
        <v>67841619903.270004</v>
      </c>
      <c r="L11" s="23">
        <f>SUM(L7:L10)</f>
        <v>13089899250.199997</v>
      </c>
      <c r="M11" s="49">
        <f t="shared" si="4"/>
        <v>0.52669999999999995</v>
      </c>
      <c r="N11" s="23">
        <f>SUM(N7:N10)</f>
        <v>67479741581.270004</v>
      </c>
      <c r="O11" s="49">
        <f t="shared" si="5"/>
        <v>0.52390000000000003</v>
      </c>
    </row>
    <row r="12" spans="1:15" ht="21.75" customHeight="1" x14ac:dyDescent="0.25">
      <c r="A12" s="22" t="s">
        <v>109</v>
      </c>
      <c r="B12" s="29" t="s">
        <v>123</v>
      </c>
      <c r="C12" s="20">
        <f>SUMIFS('SIIF-Ejecución'!T$4:T$95,'SIIF-Ejecución'!$D$4:$D$95,LEFT($A12,1))</f>
        <v>0</v>
      </c>
      <c r="D12" s="20">
        <f>SUMIFS('SIIF-Ejecución'!U$4:U$95,'SIIF-Ejecución'!$D$4:$D$95,LEFT($A12,1))</f>
        <v>0</v>
      </c>
      <c r="E12" s="20">
        <f>SUMIFS('SIIF-Ejecución'!V$4:V$95,'SIIF-Ejecución'!$D$4:$D$95,LEFT($A12,1))</f>
        <v>0</v>
      </c>
      <c r="F12" s="48">
        <f t="shared" ref="F12" si="9">IF(C12=0,0,ROUND(E12/C12,4))</f>
        <v>0</v>
      </c>
      <c r="G12" s="20">
        <f t="shared" ref="G12" si="10">C12-D12-E12</f>
        <v>0</v>
      </c>
      <c r="H12" s="20">
        <f>SUMIFS('SIIF-Ejecución'!X$4:X$95,'SIIF-Ejecución'!$D$4:$D$95,LEFT($A12,1))</f>
        <v>0</v>
      </c>
      <c r="I12" s="20">
        <f>E12-H12</f>
        <v>0</v>
      </c>
      <c r="J12" s="48">
        <f>IF(C12=0,0,ROUND(H12/C12,4))</f>
        <v>0</v>
      </c>
      <c r="K12" s="20">
        <f>SUMIFS('SIIF-Ejecución'!Y$4:Y$95,'SIIF-Ejecución'!$D$4:$D$95,LEFT($A12,1))</f>
        <v>0</v>
      </c>
      <c r="L12" s="20">
        <f>H12-K12</f>
        <v>0</v>
      </c>
      <c r="M12" s="48">
        <f t="shared" ref="M12" si="11">IF(C12=0,0,ROUND(K12/C12,4))</f>
        <v>0</v>
      </c>
      <c r="N12" s="20">
        <f>SUMIFS('SIIF-Ejecución'!AA$4:AA$95,'SIIF-Ejecución'!$D$4:$D$95,LEFT($A12,1))</f>
        <v>0</v>
      </c>
      <c r="O12" s="48">
        <f t="shared" ref="O12" si="12">IF(C12=0,0,ROUND(N12/C12,4))</f>
        <v>0</v>
      </c>
    </row>
    <row r="13" spans="1:15" ht="21.75" customHeight="1" x14ac:dyDescent="0.25">
      <c r="A13" s="22" t="s">
        <v>65</v>
      </c>
      <c r="B13" s="29" t="s">
        <v>98</v>
      </c>
      <c r="C13" s="20">
        <f>SUMIFS('SIIF-Ejecución'!T$4:T$95,'SIIF-Ejecución'!$D$4:$D$95,LEFT($A13,1))</f>
        <v>1041853317205</v>
      </c>
      <c r="D13" s="20">
        <f>SUMIFS('SIIF-Ejecución'!U$4:U$95,'SIIF-Ejecución'!$D$4:$D$95,LEFT($A13,1))</f>
        <v>109291931294</v>
      </c>
      <c r="E13" s="20">
        <f>SUMIFS('SIIF-Ejecución'!V$4:V$95,'SIIF-Ejecución'!$D$4:$D$95,LEFT($A13,1))</f>
        <v>765928127485.28003</v>
      </c>
      <c r="F13" s="48">
        <f t="shared" si="2"/>
        <v>0.73519999999999996</v>
      </c>
      <c r="G13" s="20">
        <f t="shared" si="3"/>
        <v>166633258425.71997</v>
      </c>
      <c r="H13" s="20">
        <f>SUMIFS('SIIF-Ejecución'!X$4:X$95,'SIIF-Ejecución'!$D$4:$D$95,LEFT($A13,1))</f>
        <v>734941850266.97998</v>
      </c>
      <c r="I13" s="20">
        <f>E13-H13</f>
        <v>30986277218.300049</v>
      </c>
      <c r="J13" s="48">
        <f>IF(C13=0,0,ROUND(H13/C13,4))</f>
        <v>0.70540000000000003</v>
      </c>
      <c r="K13" s="20">
        <f>SUMIFS('SIIF-Ejecución'!Y$4:Y$95,'SIIF-Ejecución'!$D$4:$D$95,LEFT($A13,1))</f>
        <v>261306326536.80002</v>
      </c>
      <c r="L13" s="20">
        <f>H13-K13</f>
        <v>473635523730.17993</v>
      </c>
      <c r="M13" s="48">
        <f t="shared" si="4"/>
        <v>0.25080000000000002</v>
      </c>
      <c r="N13" s="20">
        <f>SUMIFS('SIIF-Ejecución'!AA$4:AA$95,'SIIF-Ejecución'!$D$4:$D$95,LEFT($A13,1))</f>
        <v>258607932044.87003</v>
      </c>
      <c r="O13" s="48">
        <f t="shared" si="5"/>
        <v>0.2482</v>
      </c>
    </row>
    <row r="14" spans="1:15" s="19" customFormat="1" ht="21.75" customHeight="1" x14ac:dyDescent="0.25">
      <c r="A14" s="132" t="s">
        <v>99</v>
      </c>
      <c r="B14" s="133"/>
      <c r="C14" s="25">
        <f t="shared" ref="C14:K14" si="13">SUM(C11:C13)</f>
        <v>1170661617205</v>
      </c>
      <c r="D14" s="25">
        <f>SUM(D11:D13)</f>
        <v>117776831294</v>
      </c>
      <c r="E14" s="25">
        <f>SUM(E11:E13)</f>
        <v>879915034661.88</v>
      </c>
      <c r="F14" s="50">
        <f t="shared" si="2"/>
        <v>0.75160000000000005</v>
      </c>
      <c r="G14" s="25">
        <f t="shared" si="13"/>
        <v>172969751249.11996</v>
      </c>
      <c r="H14" s="25">
        <f t="shared" si="13"/>
        <v>815873369420.44995</v>
      </c>
      <c r="I14" s="25">
        <f t="shared" si="13"/>
        <v>64041665241.430046</v>
      </c>
      <c r="J14" s="50">
        <f>IF(C14=0,0,ROUND(H14/C14,4))</f>
        <v>0.69689999999999996</v>
      </c>
      <c r="K14" s="25">
        <f t="shared" si="13"/>
        <v>329147946440.07001</v>
      </c>
      <c r="L14" s="25">
        <f>SUM(L11:L13)</f>
        <v>486725422980.37994</v>
      </c>
      <c r="M14" s="50">
        <f t="shared" si="4"/>
        <v>0.28120000000000001</v>
      </c>
      <c r="N14" s="25">
        <f>SUM(N11:N13)</f>
        <v>326087673626.14001</v>
      </c>
      <c r="O14" s="50">
        <f t="shared" si="5"/>
        <v>0.27850000000000003</v>
      </c>
    </row>
    <row r="15" spans="1:15" s="2" customFormat="1" ht="12" x14ac:dyDescent="0.25">
      <c r="B15" s="3" t="s">
        <v>100</v>
      </c>
      <c r="C15" s="4">
        <f>C14-SUMIFS('SIIF-Ejecución'!T$4:T$95,'SIIF-Ejecución'!$A$4:$A$95,"03-01-01")</f>
        <v>0</v>
      </c>
      <c r="D15" s="4"/>
      <c r="E15" s="4">
        <f>E14-SUMIFS('SIIF-Ejecución'!V$4:V$95,'SIIF-Ejecución'!$A$4:$A$95,"03-01-01")</f>
        <v>0</v>
      </c>
      <c r="F15" s="4"/>
      <c r="G15" s="4">
        <f>G14-SUMIFS('SIIF-Ejecución'!W$4:W$95,'SIIF-Ejecución'!$A$4:$A$95,"03-01-01")</f>
        <v>0</v>
      </c>
      <c r="H15" s="4">
        <f>H14-SUMIFS('SIIF-Ejecución'!X$4:X$95,'SIIF-Ejecución'!$A$4:$A$95,"03-01-01")</f>
        <v>0</v>
      </c>
      <c r="I15" s="5"/>
      <c r="J15" s="5"/>
      <c r="K15" s="4">
        <f>K14-SUMIFS('SIIF-Ejecución'!Y$4:Y$95,'SIIF-Ejecución'!$A$4:$A$95,"03-01-01")</f>
        <v>0</v>
      </c>
      <c r="L15" s="5"/>
      <c r="M15" s="6"/>
      <c r="N15" s="4">
        <f>N14-SUMIFS('SIIF-Ejecución'!AA$4:AA$95,'SIIF-Ejecución'!$A$4:$A$95,"03-01-01")</f>
        <v>0</v>
      </c>
    </row>
    <row r="137" spans="2:2" ht="11.25" customHeight="1" x14ac:dyDescent="0.25">
      <c r="B137" s="8" t="s">
        <v>101</v>
      </c>
    </row>
  </sheetData>
  <autoFilter ref="A5:O15"/>
  <mergeCells count="2">
    <mergeCell ref="A11:B11"/>
    <mergeCell ref="A14:B14"/>
  </mergeCells>
  <conditionalFormatting sqref="K15 C15:H15 N15">
    <cfRule type="cellIs" dxfId="9" priority="2" stopIfTrue="1" operator="equal">
      <formula>0</formula>
    </cfRule>
  </conditionalFormatting>
  <conditionalFormatting sqref="K15 C15:H15 N15">
    <cfRule type="expression" dxfId="8" priority="1" stopIfTrue="1">
      <formula>C15&lt;&gt;0</formula>
    </cfRule>
  </conditionalFormatting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3"/>
  <sheetViews>
    <sheetView workbookViewId="0">
      <pane ySplit="6" topLeftCell="A12" activePane="bottomLeft" state="frozen"/>
      <selection pane="bottomLeft" activeCell="H23" sqref="H23"/>
    </sheetView>
  </sheetViews>
  <sheetFormatPr baseColWidth="10" defaultRowHeight="15" x14ac:dyDescent="0.25"/>
  <cols>
    <col min="1" max="1" width="15.140625" style="30" customWidth="1"/>
    <col min="2" max="2" width="25.85546875" style="38" customWidth="1"/>
    <col min="3" max="3" width="6.7109375" style="30" bestFit="1" customWidth="1"/>
    <col min="4" max="4" width="17.85546875" style="30" bestFit="1" customWidth="1"/>
    <col min="5" max="5" width="17.85546875" style="30" customWidth="1"/>
    <col min="6" max="6" width="17.85546875" style="30" bestFit="1" customWidth="1"/>
    <col min="7" max="7" width="11.42578125" style="30"/>
    <col min="8" max="8" width="15.140625" style="30" customWidth="1"/>
    <col min="9" max="10" width="14.85546875" style="30" customWidth="1"/>
    <col min="11" max="11" width="11.42578125" style="30"/>
    <col min="12" max="12" width="16.7109375" style="30" customWidth="1"/>
    <col min="13" max="13" width="14.7109375" style="30" customWidth="1"/>
    <col min="14" max="14" width="11.85546875" style="30" customWidth="1"/>
    <col min="15" max="15" width="15.5703125" style="30" customWidth="1"/>
    <col min="16" max="16" width="7.7109375" style="30" bestFit="1" customWidth="1"/>
    <col min="17" max="16384" width="11.42578125" style="30"/>
  </cols>
  <sheetData>
    <row r="1" spans="1:16" s="12" customFormat="1" ht="21" x14ac:dyDescent="0.25">
      <c r="A1" s="28" t="str">
        <f>+'Ejecución Tipo de Gasto'!A1</f>
        <v>DEPARTAMENTO NACIONAL DE PLANEACIÓN</v>
      </c>
      <c r="B1" s="33"/>
      <c r="C1" s="9"/>
      <c r="D1" s="10"/>
      <c r="E1" s="10"/>
      <c r="F1" s="10"/>
      <c r="G1" s="10"/>
      <c r="H1" s="10"/>
      <c r="I1" s="10"/>
      <c r="J1" s="10"/>
      <c r="K1" s="10"/>
      <c r="L1" s="11"/>
    </row>
    <row r="2" spans="1:16" s="12" customFormat="1" ht="21" x14ac:dyDescent="0.25">
      <c r="A2" s="28" t="s">
        <v>103</v>
      </c>
      <c r="B2" s="33"/>
      <c r="C2" s="9"/>
    </row>
    <row r="3" spans="1:16" s="13" customFormat="1" ht="18.75" x14ac:dyDescent="0.25">
      <c r="A3" s="1" t="str">
        <f>+'Ejecución Tipo de Gasto'!A3</f>
        <v>30 DE SEPTIEMBRE DE 2024</v>
      </c>
      <c r="B3" s="34"/>
      <c r="C3" s="12"/>
      <c r="D3" s="12"/>
      <c r="E3" s="12"/>
      <c r="F3" s="14"/>
      <c r="G3" s="12"/>
      <c r="H3" s="12"/>
      <c r="I3" s="12"/>
      <c r="J3" s="12"/>
      <c r="K3" s="12"/>
      <c r="L3" s="11"/>
      <c r="M3" s="12"/>
    </row>
    <row r="5" spans="1:16" s="12" customFormat="1" ht="11.25" customHeight="1" x14ac:dyDescent="0.25">
      <c r="A5" s="15" t="str">
        <f>SUBSTITUTE(ADDRESS(ROW(),COLUMN(),4),ROW(),"")</f>
        <v>A</v>
      </c>
      <c r="B5" s="35" t="str">
        <f t="shared" ref="B5:F5" si="0">SUBSTITUTE(ADDRESS(ROW(),COLUMN(),4),ROW(),"")</f>
        <v>B</v>
      </c>
      <c r="C5" s="15" t="str">
        <f t="shared" si="0"/>
        <v>C</v>
      </c>
      <c r="D5" s="15" t="str">
        <f>SUBSTITUTE(ADDRESS(ROW(),COLUMN(),4),ROW(),"")</f>
        <v>D</v>
      </c>
      <c r="E5" s="15" t="str">
        <f>SUBSTITUTE(ADDRESS(ROW(),COLUMN(),4),ROW(),"")</f>
        <v>E</v>
      </c>
      <c r="F5" s="15" t="str">
        <f t="shared" si="0"/>
        <v>F</v>
      </c>
      <c r="G5" s="16" t="str">
        <f>SUBSTITUTE(ADDRESS(ROW(),COLUMN(),4),ROW(),"")&amp;"="&amp;$F$5&amp;"/"&amp;$D$5</f>
        <v>G=F/D</v>
      </c>
      <c r="H5" s="16" t="str">
        <f>SUBSTITUTE(ADDRESS(ROW(),COLUMN(),4),ROW(),"")&amp;"="&amp;$D$5&amp;"-"&amp;F5</f>
        <v>H=D-F</v>
      </c>
      <c r="I5" s="16" t="str">
        <f>SUBSTITUTE(ADDRESS(ROW(),COLUMN(),4),ROW(),"")</f>
        <v>I</v>
      </c>
      <c r="J5" s="16" t="str">
        <f>SUBSTITUTE(ADDRESS(ROW(),COLUMN(),4),ROW(),"")&amp;"="&amp;$F$5&amp;"-"&amp;I5</f>
        <v>J=F-I</v>
      </c>
      <c r="K5" s="16" t="str">
        <f>SUBSTITUTE(ADDRESS(ROW(),COLUMN(),4),ROW(),"")&amp;"="&amp;$I$5&amp;"/"&amp;$D$5</f>
        <v>K=I/D</v>
      </c>
      <c r="L5" s="16" t="str">
        <f>SUBSTITUTE(ADDRESS(ROW(),COLUMN(),4),ROW(),"")</f>
        <v>L</v>
      </c>
      <c r="M5" s="16" t="str">
        <f>SUBSTITUTE(ADDRESS(ROW(),COLUMN(),4),ROW(),"")&amp;"="&amp;$I$5&amp;"-"&amp;L5</f>
        <v>M=I-L</v>
      </c>
      <c r="N5" s="16" t="str">
        <f>SUBSTITUTE(ADDRESS(ROW(),COLUMN(),4),ROW(),"")&amp;"="&amp;$L$5&amp;"/"&amp;$D$5</f>
        <v>N=L/D</v>
      </c>
      <c r="O5" s="16" t="str">
        <f t="shared" ref="O5" si="1">SUBSTITUTE(ADDRESS(ROW(),COLUMN(),4),ROW(),"")</f>
        <v>O</v>
      </c>
      <c r="P5" s="16" t="str">
        <f>SUBSTITUTE(ADDRESS(ROW(),COLUMN(),4),ROW(),"")&amp;"="&amp;$O$5&amp;"/"&amp;$D$5</f>
        <v>P=O/D</v>
      </c>
    </row>
    <row r="6" spans="1:16" s="7" customFormat="1" ht="24" x14ac:dyDescent="0.25">
      <c r="A6" s="17" t="s">
        <v>7</v>
      </c>
      <c r="B6" s="36" t="s">
        <v>105</v>
      </c>
      <c r="C6" s="18" t="s">
        <v>17</v>
      </c>
      <c r="D6" s="18" t="s">
        <v>77</v>
      </c>
      <c r="E6" s="18" t="s">
        <v>78</v>
      </c>
      <c r="F6" s="18" t="s">
        <v>26</v>
      </c>
      <c r="G6" s="18" t="s">
        <v>79</v>
      </c>
      <c r="H6" s="18" t="s">
        <v>80</v>
      </c>
      <c r="I6" s="18" t="s">
        <v>81</v>
      </c>
      <c r="J6" s="18" t="s">
        <v>82</v>
      </c>
      <c r="K6" s="18" t="s">
        <v>83</v>
      </c>
      <c r="L6" s="18" t="s">
        <v>84</v>
      </c>
      <c r="M6" s="18" t="s">
        <v>85</v>
      </c>
      <c r="N6" s="18" t="s">
        <v>86</v>
      </c>
      <c r="O6" s="18" t="s">
        <v>87</v>
      </c>
      <c r="P6" s="18" t="s">
        <v>88</v>
      </c>
    </row>
    <row r="7" spans="1:16" s="12" customFormat="1" ht="12" x14ac:dyDescent="0.25">
      <c r="A7" s="31" t="s">
        <v>33</v>
      </c>
      <c r="B7" s="37" t="s">
        <v>39</v>
      </c>
      <c r="C7" s="31" t="s">
        <v>37</v>
      </c>
      <c r="D7" s="40">
        <f>+SUMIFS('SIIF-Ejecución'!$T$3:$T$48,'SIIF-Ejecución'!$C$3:$C$48,'Ejecución Funcionamiento'!$A7,'SIIF-Ejecución'!$N$3:$N$48,'Ejecución Funcionamiento'!$C7)</f>
        <v>50966500000</v>
      </c>
      <c r="E7" s="40">
        <f>+SUMIFS('SIIF-Ejecución'!$U$3:$U$48,'SIIF-Ejecución'!$C$3:$C$48,'Ejecución Funcionamiento'!$A7,'SIIF-Ejecución'!$N$3:$N$48,'Ejecución Funcionamiento'!$C7)</f>
        <v>0</v>
      </c>
      <c r="F7" s="40">
        <f>+SUMIFS('SIIF-Ejecución'!$V$3:$V$48,'SIIF-Ejecución'!$C$3:$C$48,'Ejecución Funcionamiento'!$A7,'SIIF-Ejecución'!$N$3:$N$48,'Ejecución Funcionamiento'!$C7)</f>
        <v>50966500000</v>
      </c>
      <c r="G7" s="21">
        <f>IF(D7=0,0,ROUND(F7/D7,4))</f>
        <v>1</v>
      </c>
      <c r="H7" s="41">
        <f>D7-F7</f>
        <v>0</v>
      </c>
      <c r="I7" s="40">
        <f>+SUMIFS('SIIF-Ejecución'!$X$3:$X$48,'SIIF-Ejecución'!$C$3:$C$48,'Ejecución Funcionamiento'!$A7,'SIIF-Ejecución'!$N$3:$N$48,'Ejecución Funcionamiento'!$C7)</f>
        <v>30447132717.66</v>
      </c>
      <c r="J7" s="41">
        <f>F7-I7</f>
        <v>20519367282.34</v>
      </c>
      <c r="K7" s="21">
        <f>IF(D7=0,0,ROUND(I7/D7,4))</f>
        <v>0.59740000000000004</v>
      </c>
      <c r="L7" s="40">
        <f>+SUMIFS('SIIF-Ejecución'!$Y$3:$Y$48,'SIIF-Ejecución'!$C$3:$C$48,'Ejecución Funcionamiento'!$A7,'SIIF-Ejecución'!$N$3:$N$48,'Ejecución Funcionamiento'!$C7)</f>
        <v>30311199920.580002</v>
      </c>
      <c r="M7" s="41">
        <f>I7-L7</f>
        <v>135932797.07999802</v>
      </c>
      <c r="N7" s="21">
        <f>IF(D7=0,0,ROUND(L7/D7,4))</f>
        <v>0.59470000000000001</v>
      </c>
      <c r="O7" s="40">
        <f>+SUMIFS('SIIF-Ejecución'!$AA$3:$AA$48,'SIIF-Ejecución'!$C$3:$C$48,'Ejecución Funcionamiento'!$A7,'SIIF-Ejecución'!$N$3:$N$48,'Ejecución Funcionamiento'!$C7)</f>
        <v>30311199920.580002</v>
      </c>
      <c r="P7" s="21">
        <f>IF(D7=0,0,ROUND(O7/D7,4))</f>
        <v>0.59470000000000001</v>
      </c>
    </row>
    <row r="8" spans="1:16" s="12" customFormat="1" ht="24" x14ac:dyDescent="0.25">
      <c r="A8" s="31" t="s">
        <v>40</v>
      </c>
      <c r="B8" s="37" t="s">
        <v>42</v>
      </c>
      <c r="C8" s="31" t="s">
        <v>37</v>
      </c>
      <c r="D8" s="40">
        <f>+SUMIFS('SIIF-Ejecución'!$T$3:$T$48,'SIIF-Ejecución'!$C$3:$C$48,'Ejecución Funcionamiento'!$A8,'SIIF-Ejecución'!$N$3:$N$48,'Ejecución Funcionamiento'!$C8)</f>
        <v>17561300000</v>
      </c>
      <c r="E8" s="40">
        <f>+SUMIFS('SIIF-Ejecución'!$U$3:$U$48,'SIIF-Ejecución'!$C$3:$C$48,'Ejecución Funcionamiento'!$A8,'SIIF-Ejecución'!$N$3:$N$48,'Ejecución Funcionamiento'!$C8)</f>
        <v>0</v>
      </c>
      <c r="F8" s="40">
        <f>+SUMIFS('SIIF-Ejecución'!$V$3:$V$48,'SIIF-Ejecución'!$C$3:$C$48,'Ejecución Funcionamiento'!$A8,'SIIF-Ejecución'!$N$3:$N$48,'Ejecución Funcionamiento'!$C8)</f>
        <v>17561300000</v>
      </c>
      <c r="G8" s="21">
        <f t="shared" ref="G8:G18" si="2">IF(D8=0,0,ROUND(F8/D8,4))</f>
        <v>1</v>
      </c>
      <c r="H8" s="41">
        <f t="shared" ref="H8:H18" si="3">D8-F8</f>
        <v>0</v>
      </c>
      <c r="I8" s="40">
        <f>+SUMIFS('SIIF-Ejecución'!$X$3:$X$48,'SIIF-Ejecución'!$C$3:$C$48,'Ejecución Funcionamiento'!$A8,'SIIF-Ejecución'!$N$3:$N$48,'Ejecución Funcionamiento'!$C8)</f>
        <v>11779171569</v>
      </c>
      <c r="J8" s="41">
        <f t="shared" ref="J8:J18" si="4">F8-I8</f>
        <v>5782128431</v>
      </c>
      <c r="K8" s="21">
        <f t="shared" ref="K8:K18" si="5">IF(D8=0,0,ROUND(I8/D8,4))</f>
        <v>0.67069999999999996</v>
      </c>
      <c r="L8" s="40">
        <f>+SUMIFS('SIIF-Ejecución'!$Y$3:$Y$48,'SIIF-Ejecución'!$C$3:$C$48,'Ejecución Funcionamiento'!$A8,'SIIF-Ejecución'!$N$3:$N$48,'Ejecución Funcionamiento'!$C8)</f>
        <v>11763312703</v>
      </c>
      <c r="M8" s="41">
        <f>I8-L8</f>
        <v>15858866</v>
      </c>
      <c r="N8" s="21">
        <f t="shared" ref="N8:N18" si="6">IF(D8=0,0,ROUND(L8/D8,4))</f>
        <v>0.66979999999999995</v>
      </c>
      <c r="O8" s="40">
        <f>+SUMIFS('SIIF-Ejecución'!$AA$3:$AA$48,'SIIF-Ejecución'!$C$3:$C$48,'Ejecución Funcionamiento'!$A8,'SIIF-Ejecución'!$N$3:$N$48,'Ejecución Funcionamiento'!$C8)</f>
        <v>11763312703</v>
      </c>
      <c r="P8" s="21">
        <f t="shared" ref="P8:P18" si="7">IF(D8=0,0,ROUND(O8/D8,4))</f>
        <v>0.66979999999999995</v>
      </c>
    </row>
    <row r="9" spans="1:16" s="32" customFormat="1" ht="36" x14ac:dyDescent="0.25">
      <c r="A9" s="31" t="s">
        <v>43</v>
      </c>
      <c r="B9" s="37" t="s">
        <v>45</v>
      </c>
      <c r="C9" s="31" t="s">
        <v>37</v>
      </c>
      <c r="D9" s="40">
        <f>+SUMIFS('SIIF-Ejecución'!$T$3:$T$48,'SIIF-Ejecución'!$C$3:$C$48,'Ejecución Funcionamiento'!$A9,'SIIF-Ejecución'!$N$3:$N$48,'Ejecución Funcionamiento'!$C9)</f>
        <v>6675600000</v>
      </c>
      <c r="E9" s="40">
        <f>+SUMIFS('SIIF-Ejecución'!$U$3:$U$48,'SIIF-Ejecución'!$C$3:$C$48,'Ejecución Funcionamiento'!$A9,'SIIF-Ejecución'!$N$3:$N$48,'Ejecución Funcionamiento'!$C9)</f>
        <v>0</v>
      </c>
      <c r="F9" s="40">
        <f>+SUMIFS('SIIF-Ejecución'!$V$3:$V$48,'SIIF-Ejecución'!$C$3:$C$48,'Ejecución Funcionamiento'!$A9,'SIIF-Ejecución'!$N$3:$N$48,'Ejecución Funcionamiento'!$C9)</f>
        <v>6675600000</v>
      </c>
      <c r="G9" s="21">
        <f t="shared" si="2"/>
        <v>1</v>
      </c>
      <c r="H9" s="41">
        <f t="shared" si="3"/>
        <v>0</v>
      </c>
      <c r="I9" s="40">
        <f>+SUMIFS('SIIF-Ejecución'!$X$3:$X$48,'SIIF-Ejecución'!$C$3:$C$48,'Ejecución Funcionamiento'!$A9,'SIIF-Ejecución'!$N$3:$N$48,'Ejecución Funcionamiento'!$C9)</f>
        <v>4959684601.9799995</v>
      </c>
      <c r="J9" s="41">
        <f t="shared" si="4"/>
        <v>1715915398.0200005</v>
      </c>
      <c r="K9" s="21">
        <f t="shared" si="5"/>
        <v>0.74299999999999999</v>
      </c>
      <c r="L9" s="40">
        <f>+SUMIFS('SIIF-Ejecución'!$Y$3:$Y$48,'SIIF-Ejecución'!$C$3:$C$48,'Ejecución Funcionamiento'!$A9,'SIIF-Ejecución'!$N$3:$N$48,'Ejecución Funcionamiento'!$C9)</f>
        <v>4854178955.9099998</v>
      </c>
      <c r="M9" s="41">
        <f t="shared" ref="M9:M18" si="8">I9-L9</f>
        <v>105505646.06999969</v>
      </c>
      <c r="N9" s="21">
        <f t="shared" si="6"/>
        <v>0.72719999999999996</v>
      </c>
      <c r="O9" s="40">
        <f>+SUMIFS('SIIF-Ejecución'!$AA$3:$AA$48,'SIIF-Ejecución'!$C$3:$C$48,'Ejecución Funcionamiento'!$A9,'SIIF-Ejecución'!$N$3:$N$48,'Ejecución Funcionamiento'!$C9)</f>
        <v>4854178955.9099998</v>
      </c>
      <c r="P9" s="21">
        <f t="shared" si="7"/>
        <v>0.72719999999999996</v>
      </c>
    </row>
    <row r="10" spans="1:16" s="32" customFormat="1" ht="24" x14ac:dyDescent="0.25">
      <c r="A10" s="31" t="s">
        <v>117</v>
      </c>
      <c r="B10" s="37" t="s">
        <v>92</v>
      </c>
      <c r="C10" s="31" t="s">
        <v>37</v>
      </c>
      <c r="D10" s="40">
        <f>+SUMIFS('SIIF-Ejecución'!$T$3:$T$48,'SIIF-Ejecución'!$C$3:$C$48,'Ejecución Funcionamiento'!$A10,'SIIF-Ejecución'!$N$3:$N$48,'Ejecución Funcionamiento'!$C10)</f>
        <v>37872200000</v>
      </c>
      <c r="E10" s="40">
        <f>+SUMIFS('SIIF-Ejecución'!$U$3:$U$48,'SIIF-Ejecución'!$C$3:$C$48,'Ejecución Funcionamiento'!$A10,'SIIF-Ejecución'!$N$3:$N$48,'Ejecución Funcionamiento'!$C10)</f>
        <v>0</v>
      </c>
      <c r="F10" s="40">
        <f>+SUMIFS('SIIF-Ejecución'!$V$3:$V$48,'SIIF-Ejecución'!$C$3:$C$48,'Ejecución Funcionamiento'!$A10,'SIIF-Ejecución'!$N$3:$N$48,'Ejecución Funcionamiento'!$C10)</f>
        <v>35906715301.599998</v>
      </c>
      <c r="G10" s="21">
        <f t="shared" si="2"/>
        <v>0.94810000000000005</v>
      </c>
      <c r="H10" s="41">
        <f t="shared" si="3"/>
        <v>1965484698.4000015</v>
      </c>
      <c r="I10" s="40">
        <f>+SUMIFS('SIIF-Ejecución'!$X$3:$X$48,'SIIF-Ejecución'!$C$3:$C$48,'Ejecución Funcionamiento'!$A10,'SIIF-Ejecución'!$N$3:$N$48,'Ejecución Funcionamiento'!$C10)</f>
        <v>31803580063.830002</v>
      </c>
      <c r="J10" s="41">
        <f t="shared" si="4"/>
        <v>4103135237.7699966</v>
      </c>
      <c r="K10" s="21">
        <f t="shared" si="5"/>
        <v>0.83979999999999999</v>
      </c>
      <c r="L10" s="40">
        <f>+SUMIFS('SIIF-Ejecución'!$Y$3:$Y$48,'SIIF-Ejecución'!$C$3:$C$48,'Ejecución Funcionamiento'!$A10,'SIIF-Ejecución'!$N$3:$N$48,'Ejecución Funcionamiento'!$C10)</f>
        <v>19204709430.779999</v>
      </c>
      <c r="M10" s="41">
        <f t="shared" si="8"/>
        <v>12598870633.050003</v>
      </c>
      <c r="N10" s="21">
        <f t="shared" si="6"/>
        <v>0.5071</v>
      </c>
      <c r="O10" s="40">
        <f>+SUMIFS('SIIF-Ejecución'!$AA$3:$AA$48,'SIIF-Ejecución'!$C$3:$C$48,'Ejecución Funcionamiento'!$A10,'SIIF-Ejecución'!$N$3:$N$48,'Ejecución Funcionamiento'!$C10)</f>
        <v>18842831108.779999</v>
      </c>
      <c r="P10" s="21">
        <f t="shared" si="7"/>
        <v>0.4975</v>
      </c>
    </row>
    <row r="11" spans="1:16" s="64" customFormat="1" ht="36" x14ac:dyDescent="0.25">
      <c r="A11" s="61" t="s">
        <v>148</v>
      </c>
      <c r="B11" s="62" t="s">
        <v>150</v>
      </c>
      <c r="C11" s="61" t="s">
        <v>37</v>
      </c>
      <c r="D11" s="40">
        <f>+SUMIFS('SIIF-Ejecución'!$T$3:$T$48,'SIIF-Ejecución'!$C$3:$C$48,'Ejecución Funcionamiento'!$A11,'SIIF-Ejecución'!$N$3:$N$48,'Ejecución Funcionamiento'!$C11)</f>
        <v>8484900000</v>
      </c>
      <c r="E11" s="40">
        <f>+SUMIFS('SIIF-Ejecución'!$U$3:$U$48,'SIIF-Ejecución'!$C$3:$C$48,'Ejecución Funcionamiento'!$A11,'SIIF-Ejecución'!$N$3:$N$48,'Ejecución Funcionamiento'!$C11)</f>
        <v>8484900000</v>
      </c>
      <c r="F11" s="40">
        <f>+SUMIFS('SIIF-Ejecución'!$V$3:$V$48,'SIIF-Ejecución'!$C$3:$C$48,'Ejecución Funcionamiento'!$A11,'SIIF-Ejecución'!$N$3:$N$48,'Ejecución Funcionamiento'!$C11)</f>
        <v>0</v>
      </c>
      <c r="G11" s="21">
        <f t="shared" si="2"/>
        <v>0</v>
      </c>
      <c r="H11" s="41">
        <v>0</v>
      </c>
      <c r="I11" s="40">
        <f>+SUMIFS('SIIF-Ejecución'!$X$3:$X$48,'SIIF-Ejecución'!$C$3:$C$48,'Ejecución Funcionamiento'!$A11,'SIIF-Ejecución'!$N$3:$N$48,'Ejecución Funcionamiento'!$C11)</f>
        <v>0</v>
      </c>
      <c r="J11" s="41">
        <f t="shared" si="4"/>
        <v>0</v>
      </c>
      <c r="K11" s="21">
        <f t="shared" si="5"/>
        <v>0</v>
      </c>
      <c r="L11" s="40">
        <f>+SUMIFS('SIIF-Ejecución'!$Y$3:$Y$48,'SIIF-Ejecución'!$C$3:$C$48,'Ejecución Funcionamiento'!$A11,'SIIF-Ejecución'!$N$3:$N$48,'Ejecución Funcionamiento'!$C11)</f>
        <v>0</v>
      </c>
      <c r="M11" s="41">
        <f t="shared" si="8"/>
        <v>0</v>
      </c>
      <c r="N11" s="21">
        <f t="shared" si="6"/>
        <v>0</v>
      </c>
      <c r="O11" s="40">
        <f>+SUMIFS('SIIF-Ejecución'!$AA$3:$AA$48,'SIIF-Ejecución'!$C$3:$C$48,'Ejecución Funcionamiento'!$A11,'SIIF-Ejecución'!$N$3:$N$48,'Ejecución Funcionamiento'!$C11)</f>
        <v>0</v>
      </c>
      <c r="P11" s="21">
        <f t="shared" si="7"/>
        <v>0</v>
      </c>
    </row>
    <row r="12" spans="1:16" s="64" customFormat="1" ht="24" x14ac:dyDescent="0.25">
      <c r="A12" s="61" t="s">
        <v>46</v>
      </c>
      <c r="B12" s="62" t="s">
        <v>49</v>
      </c>
      <c r="C12" s="61" t="s">
        <v>37</v>
      </c>
      <c r="D12" s="63">
        <f>+SUMIFS('SIIF-Ejecución'!$T$3:$T$48,'SIIF-Ejecución'!$C$3:$C$48,'Ejecución Funcionamiento'!$A12,'SIIF-Ejecución'!$N$3:$N$48,'Ejecución Funcionamiento'!$C12)</f>
        <v>1272500000</v>
      </c>
      <c r="E12" s="63">
        <f>+SUMIFS('SIIF-Ejecución'!$U$3:$U$48,'SIIF-Ejecución'!$C$3:$C$48,'Ejecución Funcionamiento'!$A12,'SIIF-Ejecución'!$N$3:$N$48,'Ejecución Funcionamiento'!$C12)</f>
        <v>0</v>
      </c>
      <c r="F12" s="63">
        <f>+SUMIFS('SIIF-Ejecución'!$V$3:$V$48,'SIIF-Ejecución'!$C$3:$C$48,'Ejecución Funcionamiento'!$A12,'SIIF-Ejecución'!$N$3:$N$48,'Ejecución Funcionamiento'!$C12)</f>
        <v>1272500000</v>
      </c>
      <c r="G12" s="21">
        <f t="shared" si="2"/>
        <v>1</v>
      </c>
      <c r="H12" s="41">
        <f t="shared" si="3"/>
        <v>0</v>
      </c>
      <c r="I12" s="63">
        <f>+SUMIFS('SIIF-Ejecución'!$X$3:$X$48,'SIIF-Ejecución'!$C$3:$C$48,'Ejecución Funcionamiento'!$A12,'SIIF-Ejecución'!$N$3:$N$48,'Ejecución Funcionamiento'!$C12)</f>
        <v>956928565</v>
      </c>
      <c r="J12" s="41">
        <f t="shared" si="4"/>
        <v>315571435</v>
      </c>
      <c r="K12" s="21">
        <f t="shared" si="5"/>
        <v>0.752</v>
      </c>
      <c r="L12" s="63">
        <f>+SUMIFS('SIIF-Ejecución'!$Y$3:$Y$48,'SIIF-Ejecución'!$C$3:$C$48,'Ejecución Funcionamiento'!$A12,'SIIF-Ejecución'!$N$3:$N$48,'Ejecución Funcionamiento'!$C12)</f>
        <v>956057935</v>
      </c>
      <c r="M12" s="41">
        <f t="shared" si="8"/>
        <v>870630</v>
      </c>
      <c r="N12" s="21">
        <f t="shared" si="6"/>
        <v>0.75129999999999997</v>
      </c>
      <c r="O12" s="63">
        <f>+SUMIFS('SIIF-Ejecución'!$AA$3:$AA$48,'SIIF-Ejecución'!$C$3:$C$48,'Ejecución Funcionamiento'!$A12,'SIIF-Ejecución'!$N$3:$N$48,'Ejecución Funcionamiento'!$C12)</f>
        <v>956057935</v>
      </c>
      <c r="P12" s="21">
        <f t="shared" si="7"/>
        <v>0.75129999999999997</v>
      </c>
    </row>
    <row r="13" spans="1:16" s="64" customFormat="1" ht="24" x14ac:dyDescent="0.25">
      <c r="A13" s="61" t="s">
        <v>50</v>
      </c>
      <c r="B13" s="62" t="s">
        <v>52</v>
      </c>
      <c r="C13" s="61" t="s">
        <v>37</v>
      </c>
      <c r="D13" s="63">
        <f>+SUMIFS('SIIF-Ejecución'!$T$3:$T$48,'SIIF-Ejecución'!$C$3:$C$48,'Ejecución Funcionamiento'!$A13,'SIIF-Ejecución'!$N$3:$N$48,'Ejecución Funcionamiento'!$C13)</f>
        <v>60400000</v>
      </c>
      <c r="E13" s="63">
        <f>+SUMIFS('SIIF-Ejecución'!$U$3:$U$48,'SIIF-Ejecución'!$C$3:$C$48,'Ejecución Funcionamiento'!$A13,'SIIF-Ejecución'!$N$3:$N$48,'Ejecución Funcionamiento'!$C13)</f>
        <v>0</v>
      </c>
      <c r="F13" s="63">
        <f>+SUMIFS('SIIF-Ejecución'!$V$3:$V$48,'SIIF-Ejecución'!$C$3:$C$48,'Ejecución Funcionamiento'!$A13,'SIIF-Ejecución'!$N$3:$N$48,'Ejecución Funcionamiento'!$C13)</f>
        <v>60400000</v>
      </c>
      <c r="G13" s="21">
        <f t="shared" si="2"/>
        <v>1</v>
      </c>
      <c r="H13" s="41">
        <f t="shared" si="3"/>
        <v>0</v>
      </c>
      <c r="I13" s="63">
        <f>+SUMIFS('SIIF-Ejecución'!$X$3:$X$48,'SIIF-Ejecución'!$C$3:$C$48,'Ejecución Funcionamiento'!$A13,'SIIF-Ejecución'!$N$3:$N$48,'Ejecución Funcionamiento'!$C13)</f>
        <v>56486850</v>
      </c>
      <c r="J13" s="41">
        <f t="shared" si="4"/>
        <v>3913150</v>
      </c>
      <c r="K13" s="21">
        <f t="shared" si="5"/>
        <v>0.93520000000000003</v>
      </c>
      <c r="L13" s="63">
        <f>+SUMIFS('SIIF-Ejecución'!$Y$3:$Y$48,'SIIF-Ejecución'!$C$3:$C$48,'Ejecución Funcionamiento'!$A13,'SIIF-Ejecución'!$N$3:$N$48,'Ejecución Funcionamiento'!$C13)</f>
        <v>39306172</v>
      </c>
      <c r="M13" s="41">
        <f t="shared" si="8"/>
        <v>17180678</v>
      </c>
      <c r="N13" s="21">
        <f t="shared" si="6"/>
        <v>0.65080000000000005</v>
      </c>
      <c r="O13" s="63">
        <f>+SUMIFS('SIIF-Ejecución'!$AA$3:$AA$48,'SIIF-Ejecución'!$C$3:$C$48,'Ejecución Funcionamiento'!$A13,'SIIF-Ejecución'!$N$3:$N$48,'Ejecución Funcionamiento'!$C13)</f>
        <v>39306172</v>
      </c>
      <c r="P13" s="21">
        <f t="shared" si="7"/>
        <v>0.65080000000000005</v>
      </c>
    </row>
    <row r="14" spans="1:16" s="64" customFormat="1" ht="24" x14ac:dyDescent="0.25">
      <c r="A14" s="61" t="s">
        <v>53</v>
      </c>
      <c r="B14" s="62" t="s">
        <v>55</v>
      </c>
      <c r="C14" s="61" t="s">
        <v>37</v>
      </c>
      <c r="D14" s="63">
        <f>+SUMIFS('SIIF-Ejecución'!$T$3:$T$48,'SIIF-Ejecución'!$C$3:$C$48,'Ejecución Funcionamiento'!$A14,'SIIF-Ejecución'!$N$3:$N$48,'Ejecución Funcionamiento'!$C14)</f>
        <v>914000000</v>
      </c>
      <c r="E14" s="63">
        <f>+SUMIFS('SIIF-Ejecución'!$U$3:$U$48,'SIIF-Ejecución'!$C$3:$C$48,'Ejecución Funcionamiento'!$A14,'SIIF-Ejecución'!$N$3:$N$48,'Ejecución Funcionamiento'!$C14)</f>
        <v>0</v>
      </c>
      <c r="F14" s="63">
        <f>+SUMIFS('SIIF-Ejecución'!$V$3:$V$48,'SIIF-Ejecución'!$C$3:$C$48,'Ejecución Funcionamiento'!$A14,'SIIF-Ejecución'!$N$3:$N$48,'Ejecución Funcionamiento'!$C14)</f>
        <v>914000000</v>
      </c>
      <c r="G14" s="21">
        <f t="shared" si="2"/>
        <v>1</v>
      </c>
      <c r="H14" s="41">
        <f t="shared" si="3"/>
        <v>0</v>
      </c>
      <c r="I14" s="63">
        <f>+SUMIFS('SIIF-Ejecución'!$X$3:$X$48,'SIIF-Ejecución'!$C$3:$C$48,'Ejecución Funcionamiento'!$A14,'SIIF-Ejecución'!$N$3:$N$48,'Ejecución Funcionamiento'!$C14)</f>
        <v>540611000</v>
      </c>
      <c r="J14" s="41">
        <f t="shared" si="4"/>
        <v>373389000</v>
      </c>
      <c r="K14" s="21">
        <f t="shared" si="5"/>
        <v>0.59150000000000003</v>
      </c>
      <c r="L14" s="63">
        <f>+SUMIFS('SIIF-Ejecución'!$Y$3:$Y$48,'SIIF-Ejecución'!$C$3:$C$48,'Ejecución Funcionamiento'!$A14,'SIIF-Ejecución'!$N$3:$N$48,'Ejecución Funcionamiento'!$C14)</f>
        <v>325279000</v>
      </c>
      <c r="M14" s="41">
        <f t="shared" si="8"/>
        <v>215332000</v>
      </c>
      <c r="N14" s="21">
        <f t="shared" si="6"/>
        <v>0.35589999999999999</v>
      </c>
      <c r="O14" s="63">
        <f>+SUMIFS('SIIF-Ejecución'!$AA$3:$AA$48,'SIIF-Ejecución'!$C$3:$C$48,'Ejecución Funcionamiento'!$A14,'SIIF-Ejecución'!$N$3:$N$48,'Ejecución Funcionamiento'!$C14)</f>
        <v>325279000</v>
      </c>
      <c r="P14" s="21">
        <f t="shared" si="7"/>
        <v>0.35589999999999999</v>
      </c>
    </row>
    <row r="15" spans="1:16" s="64" customFormat="1" ht="36" x14ac:dyDescent="0.25">
      <c r="A15" s="61" t="s">
        <v>56</v>
      </c>
      <c r="B15" s="62" t="s">
        <v>102</v>
      </c>
      <c r="C15" s="61" t="s">
        <v>37</v>
      </c>
      <c r="D15" s="63">
        <f>+SUMIFS('SIIF-Ejecución'!$T$3:$T$48,'SIIF-Ejecución'!$C$3:$C$48,'Ejecución Funcionamiento'!$A15,'SIIF-Ejecución'!$N$3:$N$48,'Ejecución Funcionamiento'!$C15)</f>
        <v>181500000</v>
      </c>
      <c r="E15" s="63">
        <f>+SUMIFS('SIIF-Ejecución'!$U$3:$U$48,'SIIF-Ejecución'!$C$3:$C$48,'Ejecución Funcionamiento'!$A15,'SIIF-Ejecución'!$N$3:$N$48,'Ejecución Funcionamiento'!$C15)</f>
        <v>0</v>
      </c>
      <c r="F15" s="63">
        <f>+SUMIFS('SIIF-Ejecución'!$V$3:$V$48,'SIIF-Ejecución'!$C$3:$C$48,'Ejecución Funcionamiento'!$A15,'SIIF-Ejecución'!$N$3:$N$48,'Ejecución Funcionamiento'!$C15)</f>
        <v>181500000</v>
      </c>
      <c r="G15" s="21">
        <f t="shared" si="2"/>
        <v>1</v>
      </c>
      <c r="H15" s="41">
        <f t="shared" si="3"/>
        <v>0</v>
      </c>
      <c r="I15" s="63">
        <f>+SUMIFS('SIIF-Ejecución'!$X$3:$X$48,'SIIF-Ejecución'!$C$3:$C$48,'Ejecución Funcionamiento'!$A15,'SIIF-Ejecución'!$N$3:$N$48,'Ejecución Funcionamiento'!$C15)</f>
        <v>66082623</v>
      </c>
      <c r="J15" s="41">
        <f t="shared" si="4"/>
        <v>115417377</v>
      </c>
      <c r="K15" s="21">
        <f t="shared" si="5"/>
        <v>0.36409999999999998</v>
      </c>
      <c r="L15" s="63">
        <f>+SUMIFS('SIIF-Ejecución'!$Y$3:$Y$48,'SIIF-Ejecución'!$C$3:$C$48,'Ejecución Funcionamiento'!$A15,'SIIF-Ejecución'!$N$3:$N$48,'Ejecución Funcionamiento'!$C15)</f>
        <v>66082623</v>
      </c>
      <c r="M15" s="41">
        <f t="shared" si="8"/>
        <v>0</v>
      </c>
      <c r="N15" s="21">
        <f t="shared" si="6"/>
        <v>0.36409999999999998</v>
      </c>
      <c r="O15" s="63">
        <f>+SUMIFS('SIIF-Ejecución'!$AA$3:$AA$48,'SIIF-Ejecución'!$C$3:$C$48,'Ejecución Funcionamiento'!$A15,'SIIF-Ejecución'!$N$3:$N$48,'Ejecución Funcionamiento'!$C15)</f>
        <v>66082623</v>
      </c>
      <c r="P15" s="21">
        <f t="shared" si="7"/>
        <v>0.36409999999999998</v>
      </c>
    </row>
    <row r="16" spans="1:16" s="64" customFormat="1" ht="12" x14ac:dyDescent="0.25">
      <c r="A16" s="61" t="s">
        <v>118</v>
      </c>
      <c r="B16" s="62" t="s">
        <v>119</v>
      </c>
      <c r="C16" s="61" t="s">
        <v>37</v>
      </c>
      <c r="D16" s="63">
        <f>+SUMIFS('SIIF-Ejecución'!$T$3:$T$48,'SIIF-Ejecución'!$C$3:$C$48,'Ejecución Funcionamiento'!$A16,'SIIF-Ejecución'!$N$3:$N$48,'Ejecución Funcionamiento'!$C16)</f>
        <v>301400000</v>
      </c>
      <c r="E16" s="63">
        <f>+SUMIFS('SIIF-Ejecución'!$U$3:$U$48,'SIIF-Ejecución'!$C$3:$C$48,'Ejecución Funcionamiento'!$A16,'SIIF-Ejecución'!$N$3:$N$48,'Ejecución Funcionamiento'!$C16)</f>
        <v>0</v>
      </c>
      <c r="F16" s="63">
        <f>+SUMIFS('SIIF-Ejecución'!$V$3:$V$48,'SIIF-Ejecución'!$C$3:$C$48,'Ejecución Funcionamiento'!$A16,'SIIF-Ejecución'!$N$3:$N$48,'Ejecución Funcionamiento'!$C16)</f>
        <v>291156875</v>
      </c>
      <c r="G16" s="21">
        <f t="shared" ref="G16" si="9">IF(D16=0,0,ROUND(F16/D16,4))</f>
        <v>0.96599999999999997</v>
      </c>
      <c r="H16" s="41">
        <f t="shared" ref="H16" si="10">D16-F16</f>
        <v>10243125</v>
      </c>
      <c r="I16" s="63">
        <f>+SUMIFS('SIIF-Ejecución'!$X$3:$X$48,'SIIF-Ejecución'!$C$3:$C$48,'Ejecución Funcionamiento'!$A16,'SIIF-Ejecución'!$N$3:$N$48,'Ejecución Funcionamiento'!$C16)</f>
        <v>167995563</v>
      </c>
      <c r="J16" s="41">
        <f t="shared" ref="J16" si="11">F16-I16</f>
        <v>123161312</v>
      </c>
      <c r="K16" s="21">
        <f t="shared" ref="K16" si="12">IF(D16=0,0,ROUND(I16/D16,4))</f>
        <v>0.55740000000000001</v>
      </c>
      <c r="L16" s="63">
        <f>+SUMIFS('SIIF-Ejecución'!$Y$3:$Y$48,'SIIF-Ejecución'!$C$3:$C$48,'Ejecución Funcionamiento'!$A16,'SIIF-Ejecución'!$N$3:$N$48,'Ejecución Funcionamiento'!$C16)</f>
        <v>167995563</v>
      </c>
      <c r="M16" s="41">
        <f t="shared" ref="M16" si="13">I16-L16</f>
        <v>0</v>
      </c>
      <c r="N16" s="21">
        <f t="shared" ref="N16" si="14">IF(D16=0,0,ROUND(L16/D16,4))</f>
        <v>0.55740000000000001</v>
      </c>
      <c r="O16" s="63">
        <f>+SUMIFS('SIIF-Ejecución'!$AA$3:$AA$48,'SIIF-Ejecución'!$C$3:$C$48,'Ejecución Funcionamiento'!$A16,'SIIF-Ejecución'!$N$3:$N$48,'Ejecución Funcionamiento'!$C16)</f>
        <v>167995563</v>
      </c>
      <c r="P16" s="21">
        <f t="shared" ref="P16" si="15">IF(D16=0,0,ROUND(O16/D16,4))</f>
        <v>0.55740000000000001</v>
      </c>
    </row>
    <row r="17" spans="1:16" s="32" customFormat="1" ht="12" x14ac:dyDescent="0.25">
      <c r="A17" s="31" t="s">
        <v>59</v>
      </c>
      <c r="B17" s="37" t="s">
        <v>61</v>
      </c>
      <c r="C17" s="31" t="s">
        <v>37</v>
      </c>
      <c r="D17" s="40">
        <f>+SUMIFS('SIIF-Ejecución'!$T$3:$T$48,'SIIF-Ejecución'!$C$3:$C$48,'Ejecución Funcionamiento'!$A17,'SIIF-Ejecución'!$N$3:$N$48,'Ejecución Funcionamiento'!$C17)</f>
        <v>159000000</v>
      </c>
      <c r="E17" s="40">
        <f>+SUMIFS('SIIF-Ejecución'!$U$3:$U$48,'SIIF-Ejecución'!$C$3:$C$48,'Ejecución Funcionamiento'!$A17,'SIIF-Ejecución'!$N$3:$N$48,'Ejecución Funcionamiento'!$C17)</f>
        <v>0</v>
      </c>
      <c r="F17" s="40">
        <f>+SUMIFS('SIIF-Ejecución'!$V$3:$V$48,'SIIF-Ejecución'!$C$3:$C$48,'Ejecución Funcionamiento'!$A17,'SIIF-Ejecución'!$N$3:$N$48,'Ejecución Funcionamiento'!$C17)</f>
        <v>157235000</v>
      </c>
      <c r="G17" s="21">
        <f t="shared" si="2"/>
        <v>0.9889</v>
      </c>
      <c r="H17" s="41">
        <f t="shared" si="3"/>
        <v>1765000</v>
      </c>
      <c r="I17" s="40">
        <f>+SUMIFS('SIIF-Ejecución'!$X$3:$X$48,'SIIF-Ejecución'!$C$3:$C$48,'Ejecución Funcionamiento'!$A17,'SIIF-Ejecución'!$N$3:$N$48,'Ejecución Funcionamiento'!$C17)</f>
        <v>153845600</v>
      </c>
      <c r="J17" s="41">
        <f t="shared" si="4"/>
        <v>3389400</v>
      </c>
      <c r="K17" s="21">
        <f t="shared" si="5"/>
        <v>0.96760000000000002</v>
      </c>
      <c r="L17" s="40">
        <f>+SUMIFS('SIIF-Ejecución'!$Y$3:$Y$48,'SIIF-Ejecución'!$C$3:$C$48,'Ejecución Funcionamiento'!$A17,'SIIF-Ejecución'!$N$3:$N$48,'Ejecución Funcionamiento'!$C17)</f>
        <v>153497600</v>
      </c>
      <c r="M17" s="41">
        <f t="shared" si="8"/>
        <v>348000</v>
      </c>
      <c r="N17" s="21">
        <f t="shared" si="6"/>
        <v>0.96540000000000004</v>
      </c>
      <c r="O17" s="40">
        <f>+SUMIFS('SIIF-Ejecución'!$AA$3:$AA$48,'SIIF-Ejecución'!$C$3:$C$48,'Ejecución Funcionamiento'!$A17,'SIIF-Ejecución'!$N$3:$N$48,'Ejecución Funcionamiento'!$C17)</f>
        <v>153497600</v>
      </c>
      <c r="P17" s="21">
        <f t="shared" si="7"/>
        <v>0.96540000000000004</v>
      </c>
    </row>
    <row r="18" spans="1:16" s="32" customFormat="1" ht="24" x14ac:dyDescent="0.25">
      <c r="A18" s="31" t="s">
        <v>62</v>
      </c>
      <c r="B18" s="37" t="s">
        <v>64</v>
      </c>
      <c r="C18" s="31" t="s">
        <v>58</v>
      </c>
      <c r="D18" s="40">
        <f>+SUMIFS('SIIF-Ejecución'!$T$3:$T$48,'SIIF-Ejecución'!$C$3:$C$48,'Ejecución Funcionamiento'!$A18,'SIIF-Ejecución'!$N$3:$N$48,'Ejecución Funcionamiento'!$C18)</f>
        <v>4359000000</v>
      </c>
      <c r="E18" s="40">
        <f>+SUMIFS('SIIF-Ejecución'!$U$3:$U$48,'SIIF-Ejecución'!$C$3:$C$48,'Ejecución Funcionamiento'!$A18,'SIIF-Ejecución'!$N$3:$N$48,'Ejecución Funcionamiento'!$C18)</f>
        <v>0</v>
      </c>
      <c r="F18" s="40">
        <f>+SUMIFS('SIIF-Ejecución'!$V$3:$V$48,'SIIF-Ejecución'!$C$3:$C$48,'Ejecución Funcionamiento'!$A18,'SIIF-Ejecución'!$N$3:$N$48,'Ejecución Funcionamiento'!$C18)</f>
        <v>0</v>
      </c>
      <c r="G18" s="21">
        <f t="shared" si="2"/>
        <v>0</v>
      </c>
      <c r="H18" s="41">
        <f t="shared" si="3"/>
        <v>4359000000</v>
      </c>
      <c r="I18" s="40">
        <f>+SUMIFS('SIIF-Ejecución'!$X$3:$X$48,'SIIF-Ejecución'!$C$3:$C$48,'Ejecución Funcionamiento'!$A18,'SIIF-Ejecución'!$N$3:$N$48,'Ejecución Funcionamiento'!$C18)</f>
        <v>0</v>
      </c>
      <c r="J18" s="41">
        <f t="shared" si="4"/>
        <v>0</v>
      </c>
      <c r="K18" s="21">
        <f t="shared" si="5"/>
        <v>0</v>
      </c>
      <c r="L18" s="40">
        <f>+SUMIFS('SIIF-Ejecución'!$Y$3:$Y$48,'SIIF-Ejecución'!$C$3:$C$48,'Ejecución Funcionamiento'!$A18,'SIIF-Ejecución'!$N$3:$N$48,'Ejecución Funcionamiento'!$C18)</f>
        <v>0</v>
      </c>
      <c r="M18" s="41">
        <f t="shared" si="8"/>
        <v>0</v>
      </c>
      <c r="N18" s="21">
        <f t="shared" si="6"/>
        <v>0</v>
      </c>
      <c r="O18" s="40">
        <f>+SUMIFS('SIIF-Ejecución'!$AA$3:$AA$48,'SIIF-Ejecución'!$C$3:$C$48,'Ejecución Funcionamiento'!$A18,'SIIF-Ejecución'!$N$3:$N$48,'Ejecución Funcionamiento'!$C18)</f>
        <v>0</v>
      </c>
      <c r="P18" s="21">
        <f t="shared" si="7"/>
        <v>0</v>
      </c>
    </row>
    <row r="19" spans="1:16" s="19" customFormat="1" ht="21.75" customHeight="1" x14ac:dyDescent="0.25">
      <c r="A19" s="132" t="s">
        <v>106</v>
      </c>
      <c r="B19" s="134"/>
      <c r="C19" s="134"/>
      <c r="D19" s="39">
        <f>SUM(D7:D18)</f>
        <v>128808300000</v>
      </c>
      <c r="E19" s="39">
        <f>SUM(E7:E18)</f>
        <v>8484900000</v>
      </c>
      <c r="F19" s="39">
        <f>SUM(F7:F18)</f>
        <v>113986907176.60001</v>
      </c>
      <c r="G19" s="26">
        <f>IF(D19=0,0,ROUND(F19/D19,4))</f>
        <v>0.88490000000000002</v>
      </c>
      <c r="H19" s="25">
        <f>SUM(H7:H18)</f>
        <v>6336492823.4000015</v>
      </c>
      <c r="I19" s="25">
        <f>SUM(I7:I18)</f>
        <v>80931519153.470001</v>
      </c>
      <c r="J19" s="25">
        <f>SUM(J7:J18)</f>
        <v>33055388023.129997</v>
      </c>
      <c r="K19" s="26">
        <f>IF(D19=0,0,ROUND(I19/D19,4))</f>
        <v>0.62829999999999997</v>
      </c>
      <c r="L19" s="25">
        <f>SUM(L7:L18)</f>
        <v>67841619903.270004</v>
      </c>
      <c r="M19" s="25">
        <f>SUM(M7:M18)</f>
        <v>13089899250.200001</v>
      </c>
      <c r="N19" s="26">
        <f>IF(D19=0,0,ROUND(L19/D19,4))</f>
        <v>0.52669999999999995</v>
      </c>
      <c r="O19" s="25">
        <f>SUM(O7:O18)</f>
        <v>67479741581.270004</v>
      </c>
      <c r="P19" s="26">
        <f>IF(D19=0,0,ROUND(O19/D19,4))</f>
        <v>0.52390000000000003</v>
      </c>
    </row>
    <row r="20" spans="1:16" s="2" customFormat="1" x14ac:dyDescent="0.25">
      <c r="B20" s="3" t="s">
        <v>100</v>
      </c>
      <c r="D20" s="42" t="str">
        <f>IF(D$19='Ejecución Tipo de Gasto'!C11,"",'Ejecución Tipo de Gasto'!C11-D$19)</f>
        <v/>
      </c>
      <c r="E20" s="42" t="str">
        <f>IF(E$19='Ejecución Tipo de Gasto'!D11,"",'Ejecución Tipo de Gasto'!D11-E$19)</f>
        <v/>
      </c>
      <c r="F20" s="42" t="str">
        <f>IF(F$19='Ejecución Tipo de Gasto'!E11,"",'Ejecución Tipo de Gasto'!E11-F$19)</f>
        <v/>
      </c>
      <c r="G20" s="30"/>
      <c r="H20" s="45">
        <f>IF(H$19='Ejecución Tipo de Gasto'!G11,"",'Ejecución Tipo de Gasto'!G11-H$19)</f>
        <v>-7.62939453125E-6</v>
      </c>
      <c r="I20" s="42" t="str">
        <f>IF(I$19='Ejecución Tipo de Gasto'!H11,"",'Ejecución Tipo de Gasto'!H11-I$19)</f>
        <v/>
      </c>
      <c r="J20" s="42" t="str">
        <f>IF(J$19='Ejecución Tipo de Gasto'!I11,"",'Ejecución Tipo de Gasto'!I11-J$19)</f>
        <v/>
      </c>
      <c r="K20" s="30"/>
      <c r="L20" s="42" t="str">
        <f>IF(L$19='Ejecución Tipo de Gasto'!K11,"",'Ejecución Tipo de Gasto'!K11-L$19)</f>
        <v/>
      </c>
      <c r="M20" s="42"/>
      <c r="N20" s="30"/>
      <c r="O20" s="42" t="str">
        <f>IF(O$19='Ejecución Tipo de Gasto'!N11,"",'Ejecución Tipo de Gasto'!N11-O$19)</f>
        <v/>
      </c>
    </row>
    <row r="23" spans="1:16" x14ac:dyDescent="0.25">
      <c r="D23" s="44"/>
    </row>
  </sheetData>
  <mergeCells count="1">
    <mergeCell ref="A19:C19"/>
  </mergeCells>
  <conditionalFormatting sqref="D20:F20 L20:M20 O20 H20:J20">
    <cfRule type="expression" dxfId="7" priority="3" stopIfTrue="1">
      <formula>D20&lt;&gt;""</formula>
    </cfRule>
    <cfRule type="expression" dxfId="6" priority="4" stopIfTrue="1">
      <formula>D20=""</formula>
    </cfRule>
  </conditionalFormatting>
  <dataValidations count="7">
    <dataValidation allowBlank="1" showInputMessage="1" showErrorMessage="1" prompt="Columna AC -  AD del Reporte SIIF &quot;Compromisos&quot;" sqref="L6"/>
    <dataValidation allowBlank="1" showInputMessage="1" showErrorMessage="1" prompt="Columna AC del Reporte SIIF &quot;Compromisos&quot;" sqref="I6:J6"/>
    <dataValidation allowBlank="1" showInputMessage="1" showErrorMessage="1" prompt="Columna AG del Reporte SIIF denominado &quot;Situación de apropiaciones&quot;" sqref="F6"/>
    <dataValidation allowBlank="1" showInputMessage="1" showErrorMessage="1" prompt="Columna Y del Reporte SIIF denominado &quot;Situación de apropiaciones&quot;" sqref="D6:E6"/>
    <dataValidation allowBlank="1" showInputMessage="1" showErrorMessage="1" prompt="Columna Q del Reporte SIIF denominado &quot;Situación de apropiaciones&quot;" sqref="C6"/>
    <dataValidation allowBlank="1" showInputMessage="1" showErrorMessage="1" prompt="Columna N del Reporte SIIF denominado &quot;Situación de apropiaciones&quot;" sqref="B6"/>
    <dataValidation allowBlank="1" showInputMessage="1" showErrorMessage="1" prompt="Columna M del Reporte SIIF denominado &quot;Situación de apropiaciones&quot;" sqref="A6"/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2"/>
  <sheetViews>
    <sheetView workbookViewId="0">
      <pane ySplit="6" topLeftCell="A19" activePane="bottomLeft" state="frozen"/>
      <selection pane="bottomLeft" activeCell="F29" sqref="F29"/>
    </sheetView>
  </sheetViews>
  <sheetFormatPr baseColWidth="10" defaultRowHeight="15" x14ac:dyDescent="0.25"/>
  <cols>
    <col min="1" max="1" width="18.28515625" style="30" customWidth="1"/>
    <col min="2" max="2" width="58.5703125" style="38" customWidth="1"/>
    <col min="3" max="3" width="6.7109375" style="30" bestFit="1" customWidth="1"/>
    <col min="4" max="4" width="18.85546875" style="30" bestFit="1" customWidth="1"/>
    <col min="5" max="5" width="17.85546875" style="30" customWidth="1"/>
    <col min="6" max="6" width="17.85546875" style="30" bestFit="1" customWidth="1"/>
    <col min="7" max="7" width="11.42578125" style="30"/>
    <col min="8" max="8" width="15.140625" style="30" customWidth="1"/>
    <col min="9" max="9" width="21.85546875" style="30" customWidth="1"/>
    <col min="10" max="10" width="14.85546875" style="30" customWidth="1"/>
    <col min="11" max="11" width="11.42578125" style="30"/>
    <col min="12" max="12" width="16" style="30" customWidth="1"/>
    <col min="13" max="13" width="20.5703125" style="30" customWidth="1"/>
    <col min="14" max="14" width="11.85546875" style="30" customWidth="1"/>
    <col min="15" max="15" width="16.42578125" style="30" customWidth="1"/>
    <col min="16" max="16" width="7.7109375" style="30" bestFit="1" customWidth="1"/>
    <col min="17" max="17" width="11.42578125" style="30"/>
    <col min="18" max="18" width="16" style="60" customWidth="1"/>
    <col min="19" max="19" width="18.28515625" style="30" customWidth="1"/>
    <col min="20" max="16384" width="11.42578125" style="30"/>
  </cols>
  <sheetData>
    <row r="1" spans="1:19" s="12" customFormat="1" ht="21" x14ac:dyDescent="0.25">
      <c r="A1" s="28" t="str">
        <f>+'Ejecución Tipo de Gasto'!A1</f>
        <v>DEPARTAMENTO NACIONAL DE PLANEACIÓN</v>
      </c>
      <c r="B1" s="33"/>
      <c r="C1" s="9"/>
      <c r="D1" s="10"/>
      <c r="E1" s="10"/>
      <c r="F1" s="10"/>
      <c r="G1" s="10"/>
      <c r="H1" s="10"/>
      <c r="I1" s="10"/>
      <c r="J1" s="10"/>
      <c r="K1" s="10"/>
      <c r="L1" s="11"/>
      <c r="R1" s="53"/>
    </row>
    <row r="2" spans="1:19" s="12" customFormat="1" ht="21" x14ac:dyDescent="0.25">
      <c r="A2" s="28" t="s">
        <v>104</v>
      </c>
      <c r="B2" s="33"/>
      <c r="C2" s="9"/>
      <c r="R2" s="53"/>
    </row>
    <row r="3" spans="1:19" s="13" customFormat="1" ht="18.75" x14ac:dyDescent="0.25">
      <c r="A3" s="1" t="str">
        <f>+'Ejecución Tipo de Gasto'!A3</f>
        <v>30 DE SEPTIEMBRE DE 2024</v>
      </c>
      <c r="B3" s="34"/>
      <c r="C3" s="12"/>
      <c r="D3" s="12"/>
      <c r="E3" s="12"/>
      <c r="F3" s="14"/>
      <c r="G3" s="12"/>
      <c r="H3" s="12"/>
      <c r="I3" s="12"/>
      <c r="J3" s="12"/>
      <c r="K3" s="12"/>
      <c r="L3" s="11"/>
      <c r="M3" s="12"/>
      <c r="R3" s="54"/>
    </row>
    <row r="5" spans="1:19" s="13" customFormat="1" ht="11.25" customHeight="1" x14ac:dyDescent="0.25">
      <c r="A5" s="15" t="str">
        <f>SUBSTITUTE(ADDRESS(ROW(),COLUMN(),4),ROW(),"")</f>
        <v>A</v>
      </c>
      <c r="B5" s="15" t="str">
        <f t="shared" ref="B5:F5" si="0">SUBSTITUTE(ADDRESS(ROW(),COLUMN(),4),ROW(),"")</f>
        <v>B</v>
      </c>
      <c r="C5" s="15" t="str">
        <f t="shared" si="0"/>
        <v>C</v>
      </c>
      <c r="D5" s="15" t="str">
        <f>SUBSTITUTE(ADDRESS(ROW(),COLUMN(),4),ROW(),"")</f>
        <v>D</v>
      </c>
      <c r="E5" s="15" t="str">
        <f>SUBSTITUTE(ADDRESS(ROW(),COLUMN(),4),ROW(),"")</f>
        <v>E</v>
      </c>
      <c r="F5" s="15" t="str">
        <f t="shared" si="0"/>
        <v>F</v>
      </c>
      <c r="G5" s="16" t="str">
        <f>SUBSTITUTE(ADDRESS(ROW(),COLUMN(),4),ROW(),"")&amp;"="&amp;$F$5&amp;"/"&amp;$D$5</f>
        <v>G=F/D</v>
      </c>
      <c r="H5" s="16" t="str">
        <f>SUBSTITUTE(ADDRESS(ROW(),COLUMN(),4),ROW(),"")&amp;"="&amp;$D$5&amp;"-"&amp;F5</f>
        <v>H=D-F</v>
      </c>
      <c r="I5" s="16" t="str">
        <f>SUBSTITUTE(ADDRESS(ROW(),COLUMN(),4),ROW(),"")</f>
        <v>I</v>
      </c>
      <c r="J5" s="16" t="str">
        <f>SUBSTITUTE(ADDRESS(ROW(),COLUMN(),4),ROW(),"")&amp;"="&amp;$F$5&amp;"-"&amp;I5</f>
        <v>J=F-I</v>
      </c>
      <c r="K5" s="16" t="str">
        <f>SUBSTITUTE(ADDRESS(ROW(),COLUMN(),4),ROW(),"")&amp;"="&amp;$I$5&amp;"/"&amp;$D$5</f>
        <v>K=I/D</v>
      </c>
      <c r="L5" s="16" t="str">
        <f>SUBSTITUTE(ADDRESS(ROW(),COLUMN(),4),ROW(),"")</f>
        <v>L</v>
      </c>
      <c r="M5" s="16" t="str">
        <f>SUBSTITUTE(ADDRESS(ROW(),COLUMN(),4),ROW(),"")&amp;"="&amp;$I$5&amp;"-"&amp;L5</f>
        <v>M=I-L</v>
      </c>
      <c r="N5" s="16" t="str">
        <f>SUBSTITUTE(ADDRESS(ROW(),COLUMN(),4),ROW(),"")&amp;"="&amp;$L$5&amp;"/"&amp;$D$5</f>
        <v>N=L/D</v>
      </c>
      <c r="O5" s="16" t="str">
        <f t="shared" ref="O5" si="1">SUBSTITUTE(ADDRESS(ROW(),COLUMN(),4),ROW(),"")</f>
        <v>O</v>
      </c>
      <c r="P5" s="16" t="str">
        <f>SUBSTITUTE(ADDRESS(ROW(),COLUMN(),4),ROW(),"")&amp;"="&amp;$O$5&amp;"/"&amp;$D$5</f>
        <v>P=O/D</v>
      </c>
      <c r="R5" s="54"/>
    </row>
    <row r="6" spans="1:19" s="43" customFormat="1" ht="24" x14ac:dyDescent="0.25">
      <c r="A6" s="17" t="s">
        <v>7</v>
      </c>
      <c r="B6" s="18" t="s">
        <v>105</v>
      </c>
      <c r="C6" s="18" t="s">
        <v>18</v>
      </c>
      <c r="D6" s="18" t="s">
        <v>77</v>
      </c>
      <c r="E6" s="18" t="s">
        <v>78</v>
      </c>
      <c r="F6" s="18" t="s">
        <v>26</v>
      </c>
      <c r="G6" s="18" t="s">
        <v>79</v>
      </c>
      <c r="H6" s="18" t="s">
        <v>80</v>
      </c>
      <c r="I6" s="18" t="s">
        <v>81</v>
      </c>
      <c r="J6" s="18" t="s">
        <v>82</v>
      </c>
      <c r="K6" s="18" t="s">
        <v>83</v>
      </c>
      <c r="L6" s="18" t="s">
        <v>84</v>
      </c>
      <c r="M6" s="18" t="s">
        <v>85</v>
      </c>
      <c r="N6" s="18" t="s">
        <v>86</v>
      </c>
      <c r="O6" s="18" t="s">
        <v>87</v>
      </c>
      <c r="P6" s="18" t="s">
        <v>88</v>
      </c>
      <c r="R6" s="55"/>
    </row>
    <row r="7" spans="1:19" s="12" customFormat="1" ht="23.25" customHeight="1" x14ac:dyDescent="0.25">
      <c r="A7" s="31" t="s">
        <v>151</v>
      </c>
      <c r="B7" s="37" t="s">
        <v>153</v>
      </c>
      <c r="C7" s="31" t="s">
        <v>37</v>
      </c>
      <c r="D7" s="40">
        <f>+SUMIFS('SIIF-Ejecución'!$T$3:$T$48,'SIIF-Ejecución'!$C$3:$C$48,'Ejecución Inversión'!$A7,'SIIF-Ejecución'!$N$3:$N$48,'Ejecución Inversión'!$C7)</f>
        <v>742390906700</v>
      </c>
      <c r="E7" s="40">
        <f>+SUMIFS('SIIF-Ejecución'!$U$3:$U$48,'SIIF-Ejecución'!$C$3:$C$48,'Ejecución Inversión'!$A7,'SIIF-Ejecución'!$N$3:$N$48,'Ejecución Inversión'!$C7)</f>
        <v>51863374242</v>
      </c>
      <c r="F7" s="40">
        <f>+SUMIFS('SIIF-Ejecución'!$V$3:$V$48,'SIIF-Ejecución'!$C$3:$C$48,'Ejecución Inversión'!$A7,'SIIF-Ejecución'!$N$3:$N$48,'Ejecución Inversión'!$C7)</f>
        <v>585440956389</v>
      </c>
      <c r="G7" s="21">
        <f t="shared" ref="G7:G19" si="2">IF(D7=0,0,ROUND(F7/D7,4))</f>
        <v>0.78859999999999997</v>
      </c>
      <c r="H7" s="41">
        <f>+D7-F7-E7</f>
        <v>105086576069</v>
      </c>
      <c r="I7" s="40">
        <f>+SUMIFS('SIIF-Ejecución'!$X$3:$X$48,'SIIF-Ejecución'!$C$3:$C$48,'Ejecución Inversión'!$A7,'SIIF-Ejecución'!$N$3:$N$48,'Ejecución Inversión'!$C7)</f>
        <v>585440956389</v>
      </c>
      <c r="J7" s="41">
        <f t="shared" ref="J7:J19" si="3">F7-I7</f>
        <v>0</v>
      </c>
      <c r="K7" s="21">
        <f t="shared" ref="K7:K19" si="4">IF(D7=0,0,ROUND(I7/D7,4))</f>
        <v>0.78859999999999997</v>
      </c>
      <c r="L7" s="40">
        <f>+SUMIFS('SIIF-Ejecución'!$Y$3:$Y$48,'SIIF-Ejecución'!$C$3:$C$48,'Ejecución Inversión'!$A7,'SIIF-Ejecución'!$N$3:$N$48,'Ejecución Inversión'!$C7)</f>
        <v>188797954332.73001</v>
      </c>
      <c r="M7" s="41">
        <f t="shared" ref="M7:M19" si="5">I7-L7</f>
        <v>396643002056.27002</v>
      </c>
      <c r="N7" s="21">
        <f t="shared" ref="N7:N19" si="6">IF(D7=0,0,ROUND(L7/D7,4))</f>
        <v>0.25430000000000003</v>
      </c>
      <c r="O7" s="40">
        <f>+SUMIFS('SIIF-Ejecución'!$AA$3:$AA$48,'SIIF-Ejecución'!$C$3:$C$48,'Ejecución Inversión'!$A7,'SIIF-Ejecución'!$N$3:$N$48,'Ejecución Inversión'!$C7)</f>
        <v>188797954332.73001</v>
      </c>
      <c r="P7" s="21">
        <f t="shared" ref="P7:P19" si="7">IF(D7=0,0,ROUND(O7/D7,4))</f>
        <v>0.25430000000000003</v>
      </c>
      <c r="R7" s="56"/>
    </row>
    <row r="8" spans="1:19" s="12" customFormat="1" ht="23.25" customHeight="1" x14ac:dyDescent="0.25">
      <c r="A8" s="31" t="s">
        <v>154</v>
      </c>
      <c r="B8" s="37" t="s">
        <v>153</v>
      </c>
      <c r="C8" s="31" t="s">
        <v>155</v>
      </c>
      <c r="D8" s="40">
        <f>+SUMIFS('SIIF-Ejecución'!$T$3:$T$48,'SIIF-Ejecución'!$C$3:$C$48,'Ejecución Inversión'!$A8,'SIIF-Ejecución'!$N$3:$N$48,'Ejecución Inversión'!$C8)</f>
        <v>8000000000</v>
      </c>
      <c r="E8" s="40">
        <f>+SUMIFS('SIIF-Ejecución'!$U$3:$U$48,'SIIF-Ejecución'!$C$3:$C$48,'Ejecución Inversión'!$A8,'SIIF-Ejecución'!$N$3:$N$48,'Ejecución Inversión'!$C8)</f>
        <v>8000000000</v>
      </c>
      <c r="F8" s="40">
        <f>+SUMIFS('SIIF-Ejecución'!$V$3:$V$48,'SIIF-Ejecución'!$C$3:$C$48,'Ejecución Inversión'!$A8,'SIIF-Ejecución'!$N$3:$N$48,'Ejecución Inversión'!$C8)</f>
        <v>0</v>
      </c>
      <c r="G8" s="21">
        <f t="shared" si="2"/>
        <v>0</v>
      </c>
      <c r="H8" s="41">
        <f t="shared" ref="H8:H24" si="8">+D8-F8-E8</f>
        <v>0</v>
      </c>
      <c r="I8" s="40">
        <f>+SUMIFS('SIIF-Ejecución'!$X$3:$X$48,'SIIF-Ejecución'!$C$3:$C$48,'Ejecución Inversión'!$A8,'SIIF-Ejecución'!$N$3:$N$48,'Ejecución Inversión'!$C8)</f>
        <v>0</v>
      </c>
      <c r="J8" s="41">
        <f t="shared" si="3"/>
        <v>0</v>
      </c>
      <c r="K8" s="21">
        <f t="shared" si="4"/>
        <v>0</v>
      </c>
      <c r="L8" s="40">
        <f>+SUMIFS('SIIF-Ejecución'!$Y$3:$Y$48,'SIIF-Ejecución'!$C$3:$C$48,'Ejecución Inversión'!$A8,'SIIF-Ejecución'!$N$3:$N$48,'Ejecución Inversión'!$C8)</f>
        <v>0</v>
      </c>
      <c r="M8" s="41">
        <f t="shared" si="5"/>
        <v>0</v>
      </c>
      <c r="N8" s="21">
        <f t="shared" si="6"/>
        <v>0</v>
      </c>
      <c r="O8" s="40">
        <f>+SUMIFS('SIIF-Ejecución'!$AA$3:$AA$48,'SIIF-Ejecución'!$C$3:$C$48,'Ejecución Inversión'!$A8,'SIIF-Ejecución'!$N$3:$N$48,'Ejecución Inversión'!$C8)</f>
        <v>0</v>
      </c>
      <c r="P8" s="21">
        <f t="shared" si="7"/>
        <v>0</v>
      </c>
      <c r="R8" s="56"/>
    </row>
    <row r="9" spans="1:19" s="12" customFormat="1" ht="23.25" customHeight="1" x14ac:dyDescent="0.25">
      <c r="A9" s="31" t="s">
        <v>154</v>
      </c>
      <c r="B9" s="37" t="s">
        <v>153</v>
      </c>
      <c r="C9" s="31" t="s">
        <v>68</v>
      </c>
      <c r="D9" s="40">
        <f>+SUMIFS('SIIF-Ejecución'!$T$3:$T$48,'SIIF-Ejecución'!$C$3:$C$48,'Ejecución Inversión'!$A9,'SIIF-Ejecución'!$N$3:$N$48,'Ejecución Inversión'!$C9)</f>
        <v>6028209000</v>
      </c>
      <c r="E9" s="40">
        <f>+SUMIFS('SIIF-Ejecución'!$U$3:$U$48,'SIIF-Ejecución'!$C$3:$C$48,'Ejecución Inversión'!$A9,'SIIF-Ejecución'!$N$3:$N$48,'Ejecución Inversión'!$C9)</f>
        <v>0</v>
      </c>
      <c r="F9" s="40">
        <f>+SUMIFS('SIIF-Ejecución'!$V$3:$V$48,'SIIF-Ejecución'!$C$3:$C$48,'Ejecución Inversión'!$A9,'SIIF-Ejecución'!$N$3:$N$48,'Ejecución Inversión'!$C9)</f>
        <v>3931528208</v>
      </c>
      <c r="G9" s="21">
        <f t="shared" si="2"/>
        <v>0.6522</v>
      </c>
      <c r="H9" s="41">
        <f t="shared" si="8"/>
        <v>2096680792</v>
      </c>
      <c r="I9" s="40">
        <f>+SUMIFS('SIIF-Ejecución'!$X$3:$X$48,'SIIF-Ejecución'!$C$3:$C$48,'Ejecución Inversión'!$A9,'SIIF-Ejecución'!$N$3:$N$48,'Ejecución Inversión'!$C9)</f>
        <v>3931528208</v>
      </c>
      <c r="J9" s="41">
        <f t="shared" si="3"/>
        <v>0</v>
      </c>
      <c r="K9" s="21">
        <f t="shared" si="4"/>
        <v>0.6522</v>
      </c>
      <c r="L9" s="40">
        <f>+SUMIFS('SIIF-Ejecución'!$Y$3:$Y$48,'SIIF-Ejecución'!$C$3:$C$48,'Ejecución Inversión'!$A9,'SIIF-Ejecución'!$N$3:$N$48,'Ejecución Inversión'!$C9)</f>
        <v>0</v>
      </c>
      <c r="M9" s="41">
        <f t="shared" si="5"/>
        <v>3931528208</v>
      </c>
      <c r="N9" s="21">
        <f t="shared" si="6"/>
        <v>0</v>
      </c>
      <c r="O9" s="40">
        <f>+SUMIFS('SIIF-Ejecución'!$AA$3:$AA$48,'SIIF-Ejecución'!$C$3:$C$48,'Ejecución Inversión'!$A9,'SIIF-Ejecución'!$N$3:$N$48,'Ejecución Inversión'!$C9)</f>
        <v>0</v>
      </c>
      <c r="P9" s="21">
        <f t="shared" si="7"/>
        <v>0</v>
      </c>
      <c r="R9" s="56"/>
    </row>
    <row r="10" spans="1:19" s="12" customFormat="1" ht="23.25" customHeight="1" x14ac:dyDescent="0.25">
      <c r="A10" s="31" t="s">
        <v>156</v>
      </c>
      <c r="B10" s="37" t="s">
        <v>158</v>
      </c>
      <c r="C10" s="31" t="s">
        <v>68</v>
      </c>
      <c r="D10" s="40">
        <f>+SUMIFS('SIIF-Ejecución'!$T$3:$T$48,'SIIF-Ejecución'!$C$3:$C$48,'Ejecución Inversión'!$A10,'SIIF-Ejecución'!$N$3:$N$48,'Ejecución Inversión'!$C10)</f>
        <v>20500000000</v>
      </c>
      <c r="E10" s="40">
        <f>+SUMIFS('SIIF-Ejecución'!$U$3:$U$48,'SIIF-Ejecución'!$C$3:$C$48,'Ejecución Inversión'!$A10,'SIIF-Ejecución'!$N$3:$N$48,'Ejecución Inversión'!$C10)</f>
        <v>0</v>
      </c>
      <c r="F10" s="40">
        <f>+SUMIFS('SIIF-Ejecución'!$V$3:$V$48,'SIIF-Ejecución'!$C$3:$C$48,'Ejecución Inversión'!$A10,'SIIF-Ejecución'!$N$3:$N$48,'Ejecución Inversión'!$C10)</f>
        <v>9268321492</v>
      </c>
      <c r="G10" s="21">
        <f t="shared" si="2"/>
        <v>0.4521</v>
      </c>
      <c r="H10" s="41">
        <f t="shared" si="8"/>
        <v>11231678508</v>
      </c>
      <c r="I10" s="40">
        <f>+SUMIFS('SIIF-Ejecución'!$X$3:$X$48,'SIIF-Ejecución'!$C$3:$C$48,'Ejecución Inversión'!$A10,'SIIF-Ejecución'!$N$3:$N$48,'Ejecución Inversión'!$C10)</f>
        <v>5400657223</v>
      </c>
      <c r="J10" s="41">
        <f t="shared" si="3"/>
        <v>3867664269</v>
      </c>
      <c r="K10" s="21">
        <f t="shared" si="4"/>
        <v>0.26340000000000002</v>
      </c>
      <c r="L10" s="40">
        <f>+SUMIFS('SIIF-Ejecución'!$Y$3:$Y$48,'SIIF-Ejecución'!$C$3:$C$48,'Ejecución Inversión'!$A10,'SIIF-Ejecución'!$N$3:$N$48,'Ejecución Inversión'!$C10)</f>
        <v>3360791590</v>
      </c>
      <c r="M10" s="41">
        <f t="shared" si="5"/>
        <v>2039865633</v>
      </c>
      <c r="N10" s="21">
        <f t="shared" si="6"/>
        <v>0.16389999999999999</v>
      </c>
      <c r="O10" s="40">
        <f>+SUMIFS('SIIF-Ejecución'!$AA$3:$AA$48,'SIIF-Ejecución'!$C$3:$C$48,'Ejecución Inversión'!$A10,'SIIF-Ejecución'!$N$3:$N$48,'Ejecución Inversión'!$C10)</f>
        <v>3242352593</v>
      </c>
      <c r="P10" s="21">
        <f t="shared" si="7"/>
        <v>0.15820000000000001</v>
      </c>
      <c r="R10" s="56"/>
    </row>
    <row r="11" spans="1:19" s="12" customFormat="1" ht="23.25" customHeight="1" x14ac:dyDescent="0.25">
      <c r="A11" s="31" t="s">
        <v>159</v>
      </c>
      <c r="B11" s="37" t="s">
        <v>161</v>
      </c>
      <c r="C11" s="31" t="s">
        <v>68</v>
      </c>
      <c r="D11" s="40">
        <f>+SUMIFS('SIIF-Ejecución'!$T$3:$T$48,'SIIF-Ejecución'!$C$3:$C$48,'Ejecución Inversión'!$A11,'SIIF-Ejecución'!$N$3:$N$48,'Ejecución Inversión'!$C11)</f>
        <v>15666171505</v>
      </c>
      <c r="E11" s="40">
        <f>+SUMIFS('SIIF-Ejecución'!$U$3:$U$48,'SIIF-Ejecución'!$C$3:$C$48,'Ejecución Inversión'!$A11,'SIIF-Ejecución'!$N$3:$N$48,'Ejecución Inversión'!$C11)</f>
        <v>0</v>
      </c>
      <c r="F11" s="40">
        <f>+SUMIFS('SIIF-Ejecución'!$V$3:$V$48,'SIIF-Ejecución'!$C$3:$C$48,'Ejecución Inversión'!$A11,'SIIF-Ejecución'!$N$3:$N$48,'Ejecución Inversión'!$C11)</f>
        <v>15213527470</v>
      </c>
      <c r="G11" s="21">
        <f t="shared" si="2"/>
        <v>0.97109999999999996</v>
      </c>
      <c r="H11" s="41">
        <f t="shared" si="8"/>
        <v>452644035</v>
      </c>
      <c r="I11" s="40">
        <f>+SUMIFS('SIIF-Ejecución'!$X$3:$X$48,'SIIF-Ejecución'!$C$3:$C$48,'Ejecución Inversión'!$A11,'SIIF-Ejecución'!$N$3:$N$48,'Ejecución Inversión'!$C11)</f>
        <v>10236420960</v>
      </c>
      <c r="J11" s="41">
        <f t="shared" si="3"/>
        <v>4977106510</v>
      </c>
      <c r="K11" s="21">
        <f t="shared" si="4"/>
        <v>0.65339999999999998</v>
      </c>
      <c r="L11" s="40">
        <f>+SUMIFS('SIIF-Ejecución'!$Y$3:$Y$48,'SIIF-Ejecución'!$C$3:$C$48,'Ejecución Inversión'!$A11,'SIIF-Ejecución'!$N$3:$N$48,'Ejecución Inversión'!$C11)</f>
        <v>4230682526.5700002</v>
      </c>
      <c r="M11" s="41">
        <f t="shared" si="5"/>
        <v>6005738433.4300003</v>
      </c>
      <c r="N11" s="21">
        <f t="shared" si="6"/>
        <v>0.27010000000000001</v>
      </c>
      <c r="O11" s="40">
        <f>+SUMIFS('SIIF-Ejecución'!$AA$3:$AA$48,'SIIF-Ejecución'!$C$3:$C$48,'Ejecución Inversión'!$A11,'SIIF-Ejecución'!$N$3:$N$48,'Ejecución Inversión'!$C11)</f>
        <v>4111485493.5700002</v>
      </c>
      <c r="P11" s="21">
        <f t="shared" si="7"/>
        <v>0.26240000000000002</v>
      </c>
      <c r="R11" s="56"/>
    </row>
    <row r="12" spans="1:19" s="12" customFormat="1" ht="23.25" customHeight="1" x14ac:dyDescent="0.25">
      <c r="A12" s="31" t="s">
        <v>162</v>
      </c>
      <c r="B12" s="37" t="s">
        <v>161</v>
      </c>
      <c r="C12" s="31" t="s">
        <v>68</v>
      </c>
      <c r="D12" s="40">
        <f>+SUMIFS('SIIF-Ejecución'!$T$3:$T$48,'SIIF-Ejecución'!$C$3:$C$48,'Ejecución Inversión'!$A12,'SIIF-Ejecución'!$N$3:$N$48,'Ejecución Inversión'!$C12)</f>
        <v>15603530000</v>
      </c>
      <c r="E12" s="40">
        <f>+SUMIFS('SIIF-Ejecución'!$U$3:$U$48,'SIIF-Ejecución'!$C$3:$C$48,'Ejecución Inversión'!$A12,'SIIF-Ejecución'!$N$3:$N$48,'Ejecución Inversión'!$C12)</f>
        <v>0</v>
      </c>
      <c r="F12" s="40">
        <f>+SUMIFS('SIIF-Ejecución'!$V$3:$V$48,'SIIF-Ejecución'!$C$3:$C$48,'Ejecución Inversión'!$A12,'SIIF-Ejecución'!$N$3:$N$48,'Ejecución Inversión'!$C12)</f>
        <v>15171129186</v>
      </c>
      <c r="G12" s="21">
        <f t="shared" si="2"/>
        <v>0.97230000000000005</v>
      </c>
      <c r="H12" s="41">
        <f t="shared" si="8"/>
        <v>432400814</v>
      </c>
      <c r="I12" s="40">
        <f>+SUMIFS('SIIF-Ejecución'!$X$3:$X$48,'SIIF-Ejecución'!$C$3:$C$48,'Ejecución Inversión'!$A12,'SIIF-Ejecución'!$N$3:$N$48,'Ejecución Inversión'!$C12)</f>
        <v>10257138944</v>
      </c>
      <c r="J12" s="41">
        <f t="shared" si="3"/>
        <v>4913990242</v>
      </c>
      <c r="K12" s="21">
        <f t="shared" si="4"/>
        <v>0.65739999999999998</v>
      </c>
      <c r="L12" s="40">
        <f>+SUMIFS('SIIF-Ejecución'!$Y$3:$Y$48,'SIIF-Ejecución'!$C$3:$C$48,'Ejecución Inversión'!$A12,'SIIF-Ejecución'!$N$3:$N$48,'Ejecución Inversión'!$C12)</f>
        <v>3819966209.8099999</v>
      </c>
      <c r="M12" s="41">
        <f t="shared" si="5"/>
        <v>6437172734.1900005</v>
      </c>
      <c r="N12" s="21">
        <f t="shared" si="6"/>
        <v>0.24479999999999999</v>
      </c>
      <c r="O12" s="40">
        <f>+SUMIFS('SIIF-Ejecución'!$AA$3:$AA$48,'SIIF-Ejecución'!$C$3:$C$48,'Ejecución Inversión'!$A12,'SIIF-Ejecución'!$N$3:$N$48,'Ejecución Inversión'!$C12)</f>
        <v>3664264209.8099999</v>
      </c>
      <c r="P12" s="21">
        <f t="shared" si="7"/>
        <v>0.23480000000000001</v>
      </c>
      <c r="R12" s="56"/>
    </row>
    <row r="13" spans="1:19" s="12" customFormat="1" ht="23.25" customHeight="1" x14ac:dyDescent="0.25">
      <c r="A13" s="31" t="s">
        <v>163</v>
      </c>
      <c r="B13" s="37" t="s">
        <v>165</v>
      </c>
      <c r="C13" s="31" t="s">
        <v>58</v>
      </c>
      <c r="D13" s="40">
        <f>+SUMIFS('SIIF-Ejecución'!$T$3:$T$48,'SIIF-Ejecución'!$C$3:$C$48,'Ejecución Inversión'!$A13,'SIIF-Ejecución'!$N$3:$N$48,'Ejecución Inversión'!$C13)</f>
        <v>27750000000</v>
      </c>
      <c r="E13" s="40">
        <f>+SUMIFS('SIIF-Ejecución'!$U$3:$U$48,'SIIF-Ejecución'!$C$3:$C$48,'Ejecución Inversión'!$A13,'SIIF-Ejecución'!$N$3:$N$48,'Ejecución Inversión'!$C13)</f>
        <v>27750000000</v>
      </c>
      <c r="F13" s="40">
        <f>+SUMIFS('SIIF-Ejecución'!$V$3:$V$48,'SIIF-Ejecución'!$C$3:$C$48,'Ejecución Inversión'!$A13,'SIIF-Ejecución'!$N$3:$N$48,'Ejecución Inversión'!$C13)</f>
        <v>0</v>
      </c>
      <c r="G13" s="21">
        <f t="shared" ref="G13:G14" si="9">IF(D13=0,0,ROUND(F13/D13,4))</f>
        <v>0</v>
      </c>
      <c r="H13" s="41">
        <f t="shared" si="8"/>
        <v>0</v>
      </c>
      <c r="I13" s="40">
        <f>+SUMIFS('SIIF-Ejecución'!$X$3:$X$48,'SIIF-Ejecución'!$C$3:$C$48,'Ejecución Inversión'!$A13,'SIIF-Ejecución'!$N$3:$N$48,'Ejecución Inversión'!$C13)</f>
        <v>0</v>
      </c>
      <c r="J13" s="41">
        <f t="shared" ref="J13:J14" si="10">F13-I13</f>
        <v>0</v>
      </c>
      <c r="K13" s="21">
        <f t="shared" ref="K13:K14" si="11">IF(D13=0,0,ROUND(I13/D13,4))</f>
        <v>0</v>
      </c>
      <c r="L13" s="40">
        <f>+SUMIFS('SIIF-Ejecución'!$Y$3:$Y$48,'SIIF-Ejecución'!$C$3:$C$48,'Ejecución Inversión'!$A13,'SIIF-Ejecución'!$N$3:$N$48,'Ejecución Inversión'!$C13)</f>
        <v>0</v>
      </c>
      <c r="M13" s="41">
        <f t="shared" ref="M13:M14" si="12">I13-L13</f>
        <v>0</v>
      </c>
      <c r="N13" s="21">
        <f t="shared" ref="N13:N14" si="13">IF(D13=0,0,ROUND(L13/D13,4))</f>
        <v>0</v>
      </c>
      <c r="O13" s="40">
        <f>+SUMIFS('SIIF-Ejecución'!$AA$3:$AA$48,'SIIF-Ejecución'!$C$3:$C$48,'Ejecución Inversión'!$A13,'SIIF-Ejecución'!$N$3:$N$48,'Ejecución Inversión'!$C13)</f>
        <v>0</v>
      </c>
      <c r="P13" s="21">
        <f t="shared" ref="P13:P14" si="14">IF(D13=0,0,ROUND(O13/D13,4))</f>
        <v>0</v>
      </c>
      <c r="R13" s="56"/>
    </row>
    <row r="14" spans="1:19" s="32" customFormat="1" ht="23.25" customHeight="1" x14ac:dyDescent="0.25">
      <c r="A14" s="31" t="s">
        <v>166</v>
      </c>
      <c r="B14" s="37" t="s">
        <v>168</v>
      </c>
      <c r="C14" s="51">
        <v>10</v>
      </c>
      <c r="D14" s="40">
        <f>+SUMIFS('SIIF-Ejecución'!$T$3:$T$48,'SIIF-Ejecución'!$C$3:$C$48,'Ejecución Inversión'!$A14,'SIIF-Ejecución'!$N$3:$N$48,'Ejecución Inversión'!$C14)</f>
        <v>1600000000</v>
      </c>
      <c r="E14" s="40">
        <f>+SUMIFS('SIIF-Ejecución'!$U$3:$U$48,'SIIF-Ejecución'!$C$3:$C$48,'Ejecución Inversión'!$A14,'SIIF-Ejecución'!$N$3:$N$48,'Ejecución Inversión'!$C14)</f>
        <v>0</v>
      </c>
      <c r="F14" s="40">
        <f>+SUMIFS('SIIF-Ejecución'!$V$3:$V$48,'SIIF-Ejecución'!$C$3:$C$48,'Ejecución Inversión'!$A14,'SIIF-Ejecución'!$N$3:$N$48,'Ejecución Inversión'!$C14)</f>
        <v>102133333</v>
      </c>
      <c r="G14" s="21">
        <f t="shared" si="9"/>
        <v>6.3799999999999996E-2</v>
      </c>
      <c r="H14" s="41">
        <f t="shared" ref="H14" si="15">+D14-F14-E14</f>
        <v>1497866667</v>
      </c>
      <c r="I14" s="40">
        <f>+SUMIFS('SIIF-Ejecución'!$X$3:$X$48,'SIIF-Ejecución'!$C$3:$C$48,'Ejecución Inversión'!$A14,'SIIF-Ejecución'!$N$3:$N$48,'Ejecución Inversión'!$C14)</f>
        <v>51566667</v>
      </c>
      <c r="J14" s="41">
        <f t="shared" si="10"/>
        <v>50566666</v>
      </c>
      <c r="K14" s="21">
        <f t="shared" si="11"/>
        <v>3.2199999999999999E-2</v>
      </c>
      <c r="L14" s="40">
        <f>+SUMIFS('SIIF-Ejecución'!$Y$3:$Y$48,'SIIF-Ejecución'!$C$3:$C$48,'Ejecución Inversión'!$A14,'SIIF-Ejecución'!$N$3:$N$48,'Ejecución Inversión'!$C14)</f>
        <v>0</v>
      </c>
      <c r="M14" s="41">
        <f t="shared" si="12"/>
        <v>51566667</v>
      </c>
      <c r="N14" s="21">
        <f t="shared" si="13"/>
        <v>0</v>
      </c>
      <c r="O14" s="40">
        <f>+SUMIFS('SIIF-Ejecución'!$AA$3:$AA$48,'SIIF-Ejecución'!$C$3:$C$48,'Ejecución Inversión'!$A14,'SIIF-Ejecución'!$N$3:$N$48,'Ejecución Inversión'!$C14)</f>
        <v>0</v>
      </c>
      <c r="P14" s="21">
        <f t="shared" si="14"/>
        <v>0</v>
      </c>
      <c r="R14" s="57"/>
      <c r="S14" s="12"/>
    </row>
    <row r="15" spans="1:19" s="32" customFormat="1" ht="23.25" customHeight="1" x14ac:dyDescent="0.25">
      <c r="A15" s="31" t="s">
        <v>166</v>
      </c>
      <c r="B15" s="37" t="s">
        <v>168</v>
      </c>
      <c r="C15" s="31" t="s">
        <v>58</v>
      </c>
      <c r="D15" s="40">
        <f>+SUMIFS('SIIF-Ejecución'!$T$3:$T$48,'SIIF-Ejecución'!$C$3:$C$48,'Ejecución Inversión'!$A15,'SIIF-Ejecución'!$N$3:$N$48,'Ejecución Inversión'!$C15)</f>
        <v>51627500000</v>
      </c>
      <c r="E15" s="40">
        <f>+SUMIFS('SIIF-Ejecución'!$U$3:$U$48,'SIIF-Ejecución'!$C$3:$C$48,'Ejecución Inversión'!$A15,'SIIF-Ejecución'!$N$3:$N$48,'Ejecución Inversión'!$C15)</f>
        <v>509028389</v>
      </c>
      <c r="F15" s="40">
        <f>+SUMIFS('SIIF-Ejecución'!$V$3:$V$48,'SIIF-Ejecución'!$C$3:$C$48,'Ejecución Inversión'!$A15,'SIIF-Ejecución'!$N$3:$N$48,'Ejecución Inversión'!$C15)</f>
        <v>48532219111</v>
      </c>
      <c r="G15" s="21">
        <f t="shared" si="2"/>
        <v>0.94</v>
      </c>
      <c r="H15" s="41">
        <f t="shared" si="8"/>
        <v>2586252500</v>
      </c>
      <c r="I15" s="40">
        <f>+SUMIFS('SIIF-Ejecución'!$X$3:$X$48,'SIIF-Ejecución'!$C$3:$C$48,'Ejecución Inversión'!$A15,'SIIF-Ejecución'!$N$3:$N$48,'Ejecución Inversión'!$C15)</f>
        <v>44091283209</v>
      </c>
      <c r="J15" s="41">
        <f t="shared" si="3"/>
        <v>4440935902</v>
      </c>
      <c r="K15" s="21">
        <f t="shared" si="4"/>
        <v>0.85399999999999998</v>
      </c>
      <c r="L15" s="40">
        <f>+SUMIFS('SIIF-Ejecución'!$Y$3:$Y$48,'SIIF-Ejecución'!$C$3:$C$48,'Ejecución Inversión'!$A15,'SIIF-Ejecución'!$N$3:$N$48,'Ejecución Inversión'!$C15)</f>
        <v>22324947366.82</v>
      </c>
      <c r="M15" s="41">
        <f t="shared" si="5"/>
        <v>21766335842.18</v>
      </c>
      <c r="N15" s="21">
        <f t="shared" si="6"/>
        <v>0.43240000000000001</v>
      </c>
      <c r="O15" s="40">
        <f>+SUMIFS('SIIF-Ejecución'!$AA$3:$AA$48,'SIIF-Ejecución'!$C$3:$C$48,'Ejecución Inversión'!$A15,'SIIF-Ejecución'!$N$3:$N$48,'Ejecución Inversión'!$C15)</f>
        <v>21348721612.82</v>
      </c>
      <c r="P15" s="21">
        <f t="shared" si="7"/>
        <v>0.41349999999999998</v>
      </c>
      <c r="R15" s="57"/>
      <c r="S15" s="12"/>
    </row>
    <row r="16" spans="1:19" s="32" customFormat="1" ht="23.25" customHeight="1" x14ac:dyDescent="0.25">
      <c r="A16" s="31" t="s">
        <v>169</v>
      </c>
      <c r="B16" s="37" t="s">
        <v>165</v>
      </c>
      <c r="C16" s="51">
        <v>10</v>
      </c>
      <c r="D16" s="40">
        <f>+SUMIFS('SIIF-Ejecución'!$T$3:$T$48,'SIIF-Ejecución'!$C$3:$C$48,'Ejecución Inversión'!$A16,'SIIF-Ejecución'!$N$3:$N$48,'Ejecución Inversión'!$C16)</f>
        <v>2500000000</v>
      </c>
      <c r="E16" s="40">
        <f>+SUMIFS('SIIF-Ejecución'!$U$3:$U$48,'SIIF-Ejecución'!$C$3:$C$48,'Ejecución Inversión'!$A16,'SIIF-Ejecución'!$N$3:$N$48,'Ejecución Inversión'!$C16)</f>
        <v>289900000</v>
      </c>
      <c r="F16" s="40">
        <f>+SUMIFS('SIIF-Ejecución'!$V$3:$V$48,'SIIF-Ejecución'!$C$3:$C$48,'Ejecución Inversión'!$A16,'SIIF-Ejecución'!$N$3:$N$48,'Ejecución Inversión'!$C16)</f>
        <v>894223064</v>
      </c>
      <c r="G16" s="21">
        <f t="shared" ref="G16" si="16">IF(D16=0,0,ROUND(F16/D16,4))</f>
        <v>0.35770000000000002</v>
      </c>
      <c r="H16" s="41">
        <f t="shared" ref="H16" si="17">+D16-F16-E16</f>
        <v>1315876936</v>
      </c>
      <c r="I16" s="40">
        <f>+SUMIFS('SIIF-Ejecución'!$X$3:$X$48,'SIIF-Ejecución'!$C$3:$C$48,'Ejecución Inversión'!$A16,'SIIF-Ejecución'!$N$3:$N$48,'Ejecución Inversión'!$C16)</f>
        <v>612956400</v>
      </c>
      <c r="J16" s="41">
        <f t="shared" ref="J16" si="18">F16-I16</f>
        <v>281266664</v>
      </c>
      <c r="K16" s="21">
        <f t="shared" ref="K16" si="19">IF(D16=0,0,ROUND(I16/D16,4))</f>
        <v>0.2452</v>
      </c>
      <c r="L16" s="40">
        <f>+SUMIFS('SIIF-Ejecución'!$Y$3:$Y$48,'SIIF-Ejecución'!$C$3:$C$48,'Ejecución Inversión'!$A16,'SIIF-Ejecución'!$N$3:$N$48,'Ejecución Inversión'!$C16)</f>
        <v>106448534</v>
      </c>
      <c r="M16" s="41">
        <f t="shared" ref="M16" si="20">I16-L16</f>
        <v>506507866</v>
      </c>
      <c r="N16" s="21">
        <f t="shared" ref="N16" si="21">IF(D16=0,0,ROUND(L16/D16,4))</f>
        <v>4.2599999999999999E-2</v>
      </c>
      <c r="O16" s="40">
        <f>+SUMIFS('SIIF-Ejecución'!$AA$3:$AA$48,'SIIF-Ejecución'!$C$3:$C$48,'Ejecución Inversión'!$A16,'SIIF-Ejecución'!$N$3:$N$48,'Ejecución Inversión'!$C16)</f>
        <v>104348534</v>
      </c>
      <c r="P16" s="21">
        <f t="shared" ref="P16" si="22">IF(D16=0,0,ROUND(O16/D16,4))</f>
        <v>4.1700000000000001E-2</v>
      </c>
      <c r="R16" s="57"/>
      <c r="S16" s="12"/>
    </row>
    <row r="17" spans="1:19" s="32" customFormat="1" ht="23.25" customHeight="1" x14ac:dyDescent="0.25">
      <c r="A17" s="31" t="s">
        <v>169</v>
      </c>
      <c r="B17" s="37" t="s">
        <v>165</v>
      </c>
      <c r="C17" s="31" t="s">
        <v>58</v>
      </c>
      <c r="D17" s="40">
        <f>+SUMIFS('SIIF-Ejecución'!$T$3:$T$48,'SIIF-Ejecución'!$C$3:$C$48,'Ejecución Inversión'!$A17,'SIIF-Ejecución'!$N$3:$N$48,'Ejecución Inversión'!$C17)</f>
        <v>19221000000</v>
      </c>
      <c r="E17" s="40">
        <f>+SUMIFS('SIIF-Ejecución'!$U$3:$U$48,'SIIF-Ejecución'!$C$3:$C$48,'Ejecución Inversión'!$A17,'SIIF-Ejecución'!$N$3:$N$48,'Ejecución Inversión'!$C17)</f>
        <v>0</v>
      </c>
      <c r="F17" s="40">
        <f>+SUMIFS('SIIF-Ejecución'!$V$3:$V$48,'SIIF-Ejecución'!$C$3:$C$48,'Ejecución Inversión'!$A17,'SIIF-Ejecución'!$N$3:$N$48,'Ejecución Inversión'!$C17)</f>
        <v>15109200270</v>
      </c>
      <c r="G17" s="21">
        <f t="shared" si="2"/>
        <v>0.78610000000000002</v>
      </c>
      <c r="H17" s="41">
        <f t="shared" si="8"/>
        <v>4111799730</v>
      </c>
      <c r="I17" s="40">
        <f>+SUMIFS('SIIF-Ejecución'!$X$3:$X$48,'SIIF-Ejecución'!$C$3:$C$48,'Ejecución Inversión'!$A17,'SIIF-Ejecución'!$N$3:$N$48,'Ejecución Inversión'!$C17)</f>
        <v>13082313024</v>
      </c>
      <c r="J17" s="41">
        <f t="shared" si="3"/>
        <v>2026887246</v>
      </c>
      <c r="K17" s="21">
        <f t="shared" si="4"/>
        <v>0.68059999999999998</v>
      </c>
      <c r="L17" s="40">
        <f>+SUMIFS('SIIF-Ejecución'!$Y$3:$Y$48,'SIIF-Ejecución'!$C$3:$C$48,'Ejecución Inversión'!$A17,'SIIF-Ejecución'!$N$3:$N$48,'Ejecución Inversión'!$C17)</f>
        <v>7774800373</v>
      </c>
      <c r="M17" s="41">
        <f t="shared" si="5"/>
        <v>5307512651</v>
      </c>
      <c r="N17" s="21">
        <f t="shared" si="6"/>
        <v>0.40450000000000003</v>
      </c>
      <c r="O17" s="40">
        <f>+SUMIFS('SIIF-Ejecución'!$AA$3:$AA$48,'SIIF-Ejecución'!$C$3:$C$48,'Ejecución Inversión'!$A17,'SIIF-Ejecución'!$N$3:$N$48,'Ejecución Inversión'!$C17)</f>
        <v>7519494791</v>
      </c>
      <c r="P17" s="21">
        <f t="shared" si="7"/>
        <v>0.39119999999999999</v>
      </c>
      <c r="R17" s="57"/>
      <c r="S17" s="12"/>
    </row>
    <row r="18" spans="1:19" s="32" customFormat="1" ht="23.25" customHeight="1" x14ac:dyDescent="0.25">
      <c r="A18" s="31" t="s">
        <v>170</v>
      </c>
      <c r="B18" s="37" t="s">
        <v>168</v>
      </c>
      <c r="C18" s="31" t="s">
        <v>58</v>
      </c>
      <c r="D18" s="40">
        <f>+SUMIFS('SIIF-Ejecución'!$T$3:$T$48,'SIIF-Ejecución'!$C$3:$C$48,'Ejecución Inversión'!$A18,'SIIF-Ejecución'!$N$3:$N$48,'Ejecución Inversión'!$C18)</f>
        <v>4348000000</v>
      </c>
      <c r="E18" s="40">
        <f>+SUMIFS('SIIF-Ejecución'!$U$3:$U$48,'SIIF-Ejecución'!$C$3:$C$48,'Ejecución Inversión'!$A18,'SIIF-Ejecución'!$N$3:$N$48,'Ejecución Inversión'!$C18)</f>
        <v>572234000</v>
      </c>
      <c r="F18" s="40">
        <f>+SUMIFS('SIIF-Ejecución'!$V$3:$V$48,'SIIF-Ejecución'!$C$3:$C$48,'Ejecución Inversión'!$A18,'SIIF-Ejecución'!$N$3:$N$48,'Ejecución Inversión'!$C18)</f>
        <v>3182915641</v>
      </c>
      <c r="G18" s="21">
        <f t="shared" si="2"/>
        <v>0.73199999999999998</v>
      </c>
      <c r="H18" s="41">
        <f t="shared" si="8"/>
        <v>592850359</v>
      </c>
      <c r="I18" s="40">
        <f>+SUMIFS('SIIF-Ejecución'!$X$3:$X$48,'SIIF-Ejecución'!$C$3:$C$48,'Ejecución Inversión'!$A18,'SIIF-Ejecución'!$N$3:$N$48,'Ejecución Inversión'!$C18)</f>
        <v>2651802441</v>
      </c>
      <c r="J18" s="41">
        <f t="shared" si="3"/>
        <v>531113200</v>
      </c>
      <c r="K18" s="21">
        <f t="shared" si="4"/>
        <v>0.6099</v>
      </c>
      <c r="L18" s="40">
        <f>+SUMIFS('SIIF-Ejecución'!$Y$3:$Y$48,'SIIF-Ejecución'!$C$3:$C$48,'Ejecución Inversión'!$A18,'SIIF-Ejecución'!$N$3:$N$48,'Ejecución Inversión'!$C18)</f>
        <v>1324660793</v>
      </c>
      <c r="M18" s="41">
        <f t="shared" si="5"/>
        <v>1327141648</v>
      </c>
      <c r="N18" s="21">
        <f t="shared" si="6"/>
        <v>0.30470000000000003</v>
      </c>
      <c r="O18" s="40">
        <f>+SUMIFS('SIIF-Ejecución'!$AA$3:$AA$48,'SIIF-Ejecución'!$C$3:$C$48,'Ejecución Inversión'!$A18,'SIIF-Ejecución'!$N$3:$N$48,'Ejecución Inversión'!$C18)</f>
        <v>1292533793</v>
      </c>
      <c r="P18" s="21">
        <f t="shared" si="7"/>
        <v>0.29730000000000001</v>
      </c>
      <c r="R18" s="57"/>
      <c r="S18" s="12"/>
    </row>
    <row r="19" spans="1:19" s="32" customFormat="1" ht="23.25" customHeight="1" x14ac:dyDescent="0.25">
      <c r="A19" s="31" t="s">
        <v>171</v>
      </c>
      <c r="B19" s="37" t="s">
        <v>168</v>
      </c>
      <c r="C19" s="31" t="s">
        <v>58</v>
      </c>
      <c r="D19" s="40">
        <f>+SUMIFS('SIIF-Ejecución'!$T$3:$T$48,'SIIF-Ejecución'!$C$3:$C$48,'Ejecución Inversión'!$A19,'SIIF-Ejecución'!$N$3:$N$48,'Ejecución Inversión'!$C19)</f>
        <v>21000000000</v>
      </c>
      <c r="E19" s="40">
        <f>+SUMIFS('SIIF-Ejecución'!$U$3:$U$48,'SIIF-Ejecución'!$C$3:$C$48,'Ejecución Inversión'!$A19,'SIIF-Ejecución'!$N$3:$N$48,'Ejecución Inversión'!$C19)</f>
        <v>3455295955</v>
      </c>
      <c r="F19" s="40">
        <f>+SUMIFS('SIIF-Ejecución'!$V$3:$V$48,'SIIF-Ejecución'!$C$3:$C$48,'Ejecución Inversión'!$A19,'SIIF-Ejecución'!$N$3:$N$48,'Ejecución Inversión'!$C19)</f>
        <v>16119985832</v>
      </c>
      <c r="G19" s="21">
        <f t="shared" si="2"/>
        <v>0.76759999999999995</v>
      </c>
      <c r="H19" s="41">
        <f t="shared" si="8"/>
        <v>1424718213</v>
      </c>
      <c r="I19" s="40">
        <f>+SUMIFS('SIIF-Ejecución'!$X$3:$X$48,'SIIF-Ejecución'!$C$3:$C$48,'Ejecución Inversión'!$A19,'SIIF-Ejecución'!$N$3:$N$48,'Ejecución Inversión'!$C19)</f>
        <v>14300083477</v>
      </c>
      <c r="J19" s="41">
        <f t="shared" si="3"/>
        <v>1819902355</v>
      </c>
      <c r="K19" s="21">
        <f t="shared" si="4"/>
        <v>0.68100000000000005</v>
      </c>
      <c r="L19" s="40">
        <f>+SUMIFS('SIIF-Ejecución'!$Y$3:$Y$48,'SIIF-Ejecución'!$C$3:$C$48,'Ejecución Inversión'!$A19,'SIIF-Ejecución'!$N$3:$N$48,'Ejecución Inversión'!$C19)</f>
        <v>4953097686</v>
      </c>
      <c r="M19" s="41">
        <f t="shared" si="5"/>
        <v>9346985791</v>
      </c>
      <c r="N19" s="21">
        <f t="shared" si="6"/>
        <v>0.2359</v>
      </c>
      <c r="O19" s="40">
        <f>+SUMIFS('SIIF-Ejecución'!$AA$3:$AA$48,'SIIF-Ejecución'!$C$3:$C$48,'Ejecución Inversión'!$A19,'SIIF-Ejecución'!$N$3:$N$48,'Ejecución Inversión'!$C19)</f>
        <v>4455161789</v>
      </c>
      <c r="P19" s="21">
        <f t="shared" si="7"/>
        <v>0.2122</v>
      </c>
      <c r="R19" s="57"/>
      <c r="S19" s="12"/>
    </row>
    <row r="20" spans="1:19" s="32" customFormat="1" ht="23.25" customHeight="1" x14ac:dyDescent="0.25">
      <c r="A20" s="31" t="s">
        <v>172</v>
      </c>
      <c r="B20" s="37" t="s">
        <v>168</v>
      </c>
      <c r="C20" s="31" t="s">
        <v>58</v>
      </c>
      <c r="D20" s="40">
        <f>+SUMIFS('SIIF-Ejecución'!$T$3:$T$48,'SIIF-Ejecución'!$C$3:$C$48,'Ejecución Inversión'!$A20,'SIIF-Ejecución'!$N$3:$N$48,'Ejecución Inversión'!$C20)</f>
        <v>7040000000</v>
      </c>
      <c r="E20" s="40">
        <f>+SUMIFS('SIIF-Ejecución'!$U$3:$U$48,'SIIF-Ejecución'!$C$3:$C$48,'Ejecución Inversión'!$A20,'SIIF-Ejecución'!$N$3:$N$48,'Ejecución Inversión'!$C20)</f>
        <v>0</v>
      </c>
      <c r="F20" s="40">
        <f>+SUMIFS('SIIF-Ejecución'!$V$3:$V$48,'SIIF-Ejecución'!$C$3:$C$48,'Ejecución Inversión'!$A20,'SIIF-Ejecución'!$N$3:$N$48,'Ejecución Inversión'!$C20)</f>
        <v>6703645930</v>
      </c>
      <c r="G20" s="21">
        <f t="shared" ref="G20:G23" si="23">IF(D20=0,0,ROUND(F20/D20,4))</f>
        <v>0.95220000000000005</v>
      </c>
      <c r="H20" s="41">
        <f t="shared" si="8"/>
        <v>336354070</v>
      </c>
      <c r="I20" s="40">
        <f>+SUMIFS('SIIF-Ejecución'!$X$3:$X$48,'SIIF-Ejecución'!$C$3:$C$48,'Ejecución Inversión'!$A20,'SIIF-Ejecución'!$N$3:$N$48,'Ejecución Inversión'!$C20)</f>
        <v>5898212025</v>
      </c>
      <c r="J20" s="41">
        <f t="shared" ref="J20:J23" si="24">F20-I20</f>
        <v>805433905</v>
      </c>
      <c r="K20" s="21">
        <f t="shared" ref="K20:K23" si="25">IF(D20=0,0,ROUND(I20/D20,4))</f>
        <v>0.83779999999999999</v>
      </c>
      <c r="L20" s="40">
        <f>+SUMIFS('SIIF-Ejecución'!$Y$3:$Y$48,'SIIF-Ejecución'!$C$3:$C$48,'Ejecución Inversión'!$A20,'SIIF-Ejecución'!$N$3:$N$48,'Ejecución Inversión'!$C20)</f>
        <v>3141183499</v>
      </c>
      <c r="M20" s="41">
        <f t="shared" ref="M20:M23" si="26">I20-L20</f>
        <v>2757028526</v>
      </c>
      <c r="N20" s="21">
        <f t="shared" ref="N20:N23" si="27">IF(D20=0,0,ROUND(L20/D20,4))</f>
        <v>0.44619999999999999</v>
      </c>
      <c r="O20" s="40">
        <f>+SUMIFS('SIIF-Ejecución'!$AA$3:$AA$48,'SIIF-Ejecución'!$C$3:$C$48,'Ejecución Inversión'!$A20,'SIIF-Ejecución'!$N$3:$N$48,'Ejecución Inversión'!$C20)</f>
        <v>3038558302</v>
      </c>
      <c r="P20" s="21">
        <f t="shared" ref="P20:P23" si="28">IF(D20=0,0,ROUND(O20/D20,4))</f>
        <v>0.43159999999999998</v>
      </c>
      <c r="R20" s="57"/>
      <c r="S20" s="12"/>
    </row>
    <row r="21" spans="1:19" s="32" customFormat="1" ht="23.25" customHeight="1" x14ac:dyDescent="0.25">
      <c r="A21" s="31" t="s">
        <v>174</v>
      </c>
      <c r="B21" s="37" t="s">
        <v>177</v>
      </c>
      <c r="C21" s="31" t="s">
        <v>58</v>
      </c>
      <c r="D21" s="40">
        <f>+SUMIFS('SIIF-Ejecución'!$T$3:$T$48,'SIIF-Ejecución'!$C$3:$C$48,'Ejecución Inversión'!$A21,'SIIF-Ejecución'!$N$3:$N$48,'Ejecución Inversión'!$C21)</f>
        <v>21367000000</v>
      </c>
      <c r="E21" s="40">
        <f>+SUMIFS('SIIF-Ejecución'!$U$3:$U$48,'SIIF-Ejecución'!$C$3:$C$48,'Ejecución Inversión'!$A21,'SIIF-Ejecución'!$N$3:$N$48,'Ejecución Inversión'!$C21)</f>
        <v>2300000000</v>
      </c>
      <c r="F21" s="40">
        <f>+SUMIFS('SIIF-Ejecución'!$V$3:$V$48,'SIIF-Ejecución'!$C$3:$C$48,'Ejecución Inversión'!$A21,'SIIF-Ejecución'!$N$3:$N$48,'Ejecución Inversión'!$C21)</f>
        <v>16593643068</v>
      </c>
      <c r="G21" s="21">
        <f t="shared" ref="G21" si="29">IF(D21=0,0,ROUND(F21/D21,4))</f>
        <v>0.77659999999999996</v>
      </c>
      <c r="H21" s="41">
        <f t="shared" si="8"/>
        <v>2473356932</v>
      </c>
      <c r="I21" s="40">
        <f>+SUMIFS('SIIF-Ejecución'!$X$3:$X$48,'SIIF-Ejecución'!$C$3:$C$48,'Ejecución Inversión'!$A21,'SIIF-Ejecución'!$N$3:$N$48,'Ejecución Inversión'!$C21)</f>
        <v>15677389907</v>
      </c>
      <c r="J21" s="41">
        <f t="shared" ref="J21" si="30">F21-I21</f>
        <v>916253161</v>
      </c>
      <c r="K21" s="21">
        <f t="shared" ref="K21" si="31">IF(D21=0,0,ROUND(I21/D21,4))</f>
        <v>0.73370000000000002</v>
      </c>
      <c r="L21" s="40">
        <f>+SUMIFS('SIIF-Ejecución'!$Y$3:$Y$48,'SIIF-Ejecución'!$C$3:$C$48,'Ejecución Inversión'!$A21,'SIIF-Ejecución'!$N$3:$N$48,'Ejecución Inversión'!$C21)</f>
        <v>9126258264</v>
      </c>
      <c r="M21" s="41">
        <f t="shared" ref="M21" si="32">I21-L21</f>
        <v>6551131643</v>
      </c>
      <c r="N21" s="21">
        <f t="shared" ref="N21" si="33">IF(D21=0,0,ROUND(L21/D21,4))</f>
        <v>0.42709999999999998</v>
      </c>
      <c r="O21" s="40">
        <f>+SUMIFS('SIIF-Ejecución'!$AA$3:$AA$48,'SIIF-Ejecución'!$C$3:$C$48,'Ejecución Inversión'!$A21,'SIIF-Ejecución'!$N$3:$N$48,'Ejecución Inversión'!$C21)</f>
        <v>8963582168</v>
      </c>
      <c r="P21" s="21">
        <f t="shared" ref="P21" si="34">IF(D21=0,0,ROUND(O21/D21,4))</f>
        <v>0.41949999999999998</v>
      </c>
      <c r="R21" s="57"/>
      <c r="S21" s="12"/>
    </row>
    <row r="22" spans="1:19" s="32" customFormat="1" ht="23.25" customHeight="1" x14ac:dyDescent="0.25">
      <c r="A22" s="31" t="s">
        <v>178</v>
      </c>
      <c r="B22" s="37" t="s">
        <v>165</v>
      </c>
      <c r="C22" s="31" t="s">
        <v>58</v>
      </c>
      <c r="D22" s="40">
        <f>+SUMIFS('SIIF-Ejecución'!$T$3:$T$48,'SIIF-Ejecución'!$C$3:$C$48,'Ejecución Inversión'!$A22,'SIIF-Ejecución'!$N$3:$N$48,'Ejecución Inversión'!$C22)</f>
        <v>13511000000</v>
      </c>
      <c r="E22" s="40">
        <f>+SUMIFS('SIIF-Ejecución'!$U$3:$U$48,'SIIF-Ejecución'!$C$3:$C$48,'Ejecución Inversión'!$A22,'SIIF-Ejecución'!$N$3:$N$48,'Ejecución Inversión'!$C22)</f>
        <v>0</v>
      </c>
      <c r="F22" s="40">
        <f>+SUMIFS('SIIF-Ejecución'!$V$3:$V$48,'SIIF-Ejecución'!$C$3:$C$48,'Ejecución Inversión'!$A22,'SIIF-Ejecución'!$N$3:$N$48,'Ejecución Inversión'!$C22)</f>
        <v>337239684</v>
      </c>
      <c r="G22" s="21">
        <f t="shared" ref="G22" si="35">IF(D22=0,0,ROUND(F22/D22,4))</f>
        <v>2.5000000000000001E-2</v>
      </c>
      <c r="H22" s="41">
        <f t="shared" ref="H22" si="36">+D22-F22-E22</f>
        <v>13173760316</v>
      </c>
      <c r="I22" s="40">
        <f>+SUMIFS('SIIF-Ejecución'!$X$3:$X$48,'SIIF-Ejecución'!$C$3:$C$48,'Ejecución Inversión'!$A22,'SIIF-Ejecución'!$N$3:$N$48,'Ejecución Inversión'!$C22)</f>
        <v>335639093</v>
      </c>
      <c r="J22" s="41">
        <f t="shared" ref="J22" si="37">F22-I22</f>
        <v>1600591</v>
      </c>
      <c r="K22" s="21">
        <f t="shared" ref="K22" si="38">IF(D22=0,0,ROUND(I22/D22,4))</f>
        <v>2.4799999999999999E-2</v>
      </c>
      <c r="L22" s="40">
        <f>+SUMIFS('SIIF-Ejecución'!$Y$3:$Y$48,'SIIF-Ejecución'!$C$3:$C$48,'Ejecución Inversión'!$A22,'SIIF-Ejecución'!$N$3:$N$48,'Ejecución Inversión'!$C22)</f>
        <v>170588600</v>
      </c>
      <c r="M22" s="41">
        <f t="shared" ref="M22" si="39">I22-L22</f>
        <v>165050493</v>
      </c>
      <c r="N22" s="21">
        <f t="shared" ref="N22" si="40">IF(D22=0,0,ROUND(L22/D22,4))</f>
        <v>1.26E-2</v>
      </c>
      <c r="O22" s="40">
        <f>+SUMIFS('SIIF-Ejecución'!$AA$3:$AA$48,'SIIF-Ejecución'!$C$3:$C$48,'Ejecución Inversión'!$A22,'SIIF-Ejecución'!$N$3:$N$48,'Ejecución Inversión'!$C22)</f>
        <v>170588600</v>
      </c>
      <c r="P22" s="21">
        <f t="shared" ref="P22" si="41">IF(D22=0,0,ROUND(O22/D22,4))</f>
        <v>1.26E-2</v>
      </c>
      <c r="R22" s="57"/>
      <c r="S22" s="12"/>
    </row>
    <row r="23" spans="1:19" s="32" customFormat="1" ht="23.25" customHeight="1" x14ac:dyDescent="0.25">
      <c r="A23" s="31" t="s">
        <v>179</v>
      </c>
      <c r="B23" s="37" t="s">
        <v>165</v>
      </c>
      <c r="C23" s="31" t="s">
        <v>58</v>
      </c>
      <c r="D23" s="40">
        <f>+SUMIFS('SIIF-Ejecución'!$T$3:$T$48,'SIIF-Ejecución'!$C$3:$C$48,'Ejecución Inversión'!$A23,'SIIF-Ejecución'!$N$3:$N$48,'Ejecución Inversión'!$C23)</f>
        <v>53000000000</v>
      </c>
      <c r="E23" s="40">
        <f>+SUMIFS('SIIF-Ejecución'!$U$3:$U$48,'SIIF-Ejecución'!$C$3:$C$48,'Ejecución Inversión'!$A23,'SIIF-Ejecución'!$N$3:$N$48,'Ejecución Inversión'!$C23)</f>
        <v>14206726000</v>
      </c>
      <c r="F23" s="40">
        <f>+SUMIFS('SIIF-Ejecución'!$V$3:$V$48,'SIIF-Ejecución'!$C$3:$C$48,'Ejecución Inversión'!$A23,'SIIF-Ejecución'!$N$3:$N$48,'Ejecución Inversión'!$C23)</f>
        <v>21036942666.279999</v>
      </c>
      <c r="G23" s="21">
        <f t="shared" si="23"/>
        <v>0.39689999999999998</v>
      </c>
      <c r="H23" s="41">
        <f t="shared" si="8"/>
        <v>17756331333.720001</v>
      </c>
      <c r="I23" s="40">
        <f>+SUMIFS('SIIF-Ejecución'!$X$3:$X$48,'SIIF-Ejecución'!$C$3:$C$48,'Ejecución Inversión'!$A23,'SIIF-Ejecución'!$N$3:$N$48,'Ejecución Inversión'!$C23)</f>
        <v>15371916769.98</v>
      </c>
      <c r="J23" s="41">
        <f t="shared" si="24"/>
        <v>5665025896.2999992</v>
      </c>
      <c r="K23" s="21">
        <f t="shared" si="25"/>
        <v>0.28999999999999998</v>
      </c>
      <c r="L23" s="40">
        <f>+SUMIFS('SIIF-Ejecución'!$Y$3:$Y$48,'SIIF-Ejecución'!$C$3:$C$48,'Ejecución Inversión'!$A23,'SIIF-Ejecución'!$N$3:$N$48,'Ejecución Inversión'!$C23)</f>
        <v>8246436461.8699999</v>
      </c>
      <c r="M23" s="41">
        <f t="shared" si="26"/>
        <v>7125480308.1099997</v>
      </c>
      <c r="N23" s="21">
        <f t="shared" si="27"/>
        <v>0.15559999999999999</v>
      </c>
      <c r="O23" s="40">
        <f>+SUMIFS('SIIF-Ejecución'!$AA$3:$AA$48,'SIIF-Ejecución'!$C$3:$C$48,'Ejecución Inversión'!$A23,'SIIF-Ejecución'!$N$3:$N$48,'Ejecución Inversión'!$C23)</f>
        <v>8186057908.9399996</v>
      </c>
      <c r="P23" s="21">
        <f t="shared" si="28"/>
        <v>0.1545</v>
      </c>
      <c r="R23" s="57"/>
      <c r="S23" s="12"/>
    </row>
    <row r="24" spans="1:19" s="32" customFormat="1" ht="23.25" customHeight="1" x14ac:dyDescent="0.25">
      <c r="A24" s="31" t="s">
        <v>180</v>
      </c>
      <c r="B24" s="37" t="s">
        <v>165</v>
      </c>
      <c r="C24" s="51" t="s">
        <v>58</v>
      </c>
      <c r="D24" s="40">
        <f>+SUMIFS('SIIF-Ejecución'!$T$3:$T$48,'SIIF-Ejecución'!$C$3:$C$48,'Ejecución Inversión'!$A24,'SIIF-Ejecución'!$N$3:$N$48,'Ejecución Inversión'!$C24)</f>
        <v>10700000000</v>
      </c>
      <c r="E24" s="40">
        <f>+SUMIFS('SIIF-Ejecución'!$U$3:$U$48,'SIIF-Ejecución'!$C$3:$C$48,'Ejecución Inversión'!$A24,'SIIF-Ejecución'!$N$3:$N$48,'Ejecución Inversión'!$C24)</f>
        <v>345372708</v>
      </c>
      <c r="F24" s="40">
        <f>+SUMIFS('SIIF-Ejecución'!$V$3:$V$48,'SIIF-Ejecución'!$C$3:$C$48,'Ejecución Inversión'!$A24,'SIIF-Ejecución'!$N$3:$N$48,'Ejecución Inversión'!$C24)</f>
        <v>8290516141</v>
      </c>
      <c r="G24" s="21">
        <f t="shared" ref="G24" si="42">IF(D24=0,0,ROUND(F24/D24,4))</f>
        <v>0.77480000000000004</v>
      </c>
      <c r="H24" s="41">
        <f t="shared" si="8"/>
        <v>2064111151</v>
      </c>
      <c r="I24" s="40">
        <f>+SUMIFS('SIIF-Ejecución'!$X$3:$X$48,'SIIF-Ejecución'!$C$3:$C$48,'Ejecución Inversión'!$A24,'SIIF-Ejecución'!$N$3:$N$48,'Ejecución Inversión'!$C24)</f>
        <v>7601985530</v>
      </c>
      <c r="J24" s="41">
        <f t="shared" ref="J24" si="43">F24-I24</f>
        <v>688530611</v>
      </c>
      <c r="K24" s="21">
        <f t="shared" ref="K24" si="44">IF(D24=0,0,ROUND(I24/D24,4))</f>
        <v>0.71050000000000002</v>
      </c>
      <c r="L24" s="40">
        <f>+SUMIFS('SIIF-Ejecución'!$Y$3:$Y$48,'SIIF-Ejecución'!$C$3:$C$48,'Ejecución Inversión'!$A24,'SIIF-Ejecución'!$N$3:$N$48,'Ejecución Inversión'!$C24)</f>
        <v>3928510300</v>
      </c>
      <c r="M24" s="41">
        <f t="shared" ref="M24" si="45">I24-L24</f>
        <v>3673475230</v>
      </c>
      <c r="N24" s="21">
        <f t="shared" ref="N24" si="46">IF(D24=0,0,ROUND(L24/D24,4))</f>
        <v>0.36720000000000003</v>
      </c>
      <c r="O24" s="40">
        <f>+SUMIFS('SIIF-Ejecución'!$AA$3:$AA$48,'SIIF-Ejecución'!$C$3:$C$48,'Ejecución Inversión'!$A24,'SIIF-Ejecución'!$N$3:$N$48,'Ejecución Inversión'!$C24)</f>
        <v>3712827917</v>
      </c>
      <c r="P24" s="21">
        <f t="shared" ref="P24" si="47">IF(D24=0,0,ROUND(O24/D24,4))</f>
        <v>0.34699999999999998</v>
      </c>
      <c r="R24" s="57"/>
      <c r="S24" s="12"/>
    </row>
    <row r="25" spans="1:19" s="19" customFormat="1" ht="21.75" customHeight="1" x14ac:dyDescent="0.25">
      <c r="A25" s="132" t="s">
        <v>106</v>
      </c>
      <c r="B25" s="134"/>
      <c r="C25" s="134"/>
      <c r="D25" s="39">
        <f>SUM(D7:D24)</f>
        <v>1041853317205</v>
      </c>
      <c r="E25" s="39">
        <f>SUM(E7:E24)</f>
        <v>109291931294</v>
      </c>
      <c r="F25" s="39">
        <f>SUM(F7:F24)</f>
        <v>765928127485.28003</v>
      </c>
      <c r="G25" s="26">
        <f>IF(D25=0,0,ROUND(F25/D25,4))</f>
        <v>0.73519999999999996</v>
      </c>
      <c r="H25" s="25">
        <f>SUM(H7:H24)</f>
        <v>166633258425.72</v>
      </c>
      <c r="I25" s="25">
        <f>SUM(I7:I24)</f>
        <v>734941850266.97998</v>
      </c>
      <c r="J25" s="25">
        <f>SUM(J7:J24)</f>
        <v>30986277218.299999</v>
      </c>
      <c r="K25" s="26">
        <f>IF(D25=0,0,ROUND(I25/D25,4))</f>
        <v>0.70540000000000003</v>
      </c>
      <c r="L25" s="25">
        <f>SUM(L7:L24)</f>
        <v>261306326536.80002</v>
      </c>
      <c r="M25" s="25">
        <f>SUM(M7:M24)</f>
        <v>473635523730.17999</v>
      </c>
      <c r="N25" s="26">
        <f>IF(D25=0,0,ROUND(L25/D25,4))</f>
        <v>0.25080000000000002</v>
      </c>
      <c r="O25" s="25">
        <f>SUM(O7:O24)</f>
        <v>258607932044.87003</v>
      </c>
      <c r="P25" s="26">
        <f>IF(D25=0,0,ROUND(O25/D25,4))</f>
        <v>0.2482</v>
      </c>
      <c r="R25" s="58"/>
    </row>
    <row r="26" spans="1:19" s="2" customFormat="1" x14ac:dyDescent="0.25">
      <c r="B26" s="3" t="s">
        <v>100</v>
      </c>
      <c r="D26" s="42" t="str">
        <f>IF(D$25='Ejecución Tipo de Gasto'!C13,"",'Ejecución Tipo de Gasto'!C13-D$25)</f>
        <v/>
      </c>
      <c r="E26" s="65" t="str">
        <f>IF(E$25='Ejecución Tipo de Gasto'!D13,"",'Ejecución Tipo de Gasto'!D13-E$25)</f>
        <v/>
      </c>
      <c r="F26" s="65" t="str">
        <f>IF(F$25='Ejecución Tipo de Gasto'!E13,"",'Ejecución Tipo de Gasto'!E13-F$25)</f>
        <v/>
      </c>
      <c r="G26" s="66"/>
      <c r="H26" s="65" t="str">
        <f>IF(H$25='Ejecución Tipo de Gasto'!G13,"",'Ejecución Tipo de Gasto'!G13-H$25)</f>
        <v/>
      </c>
      <c r="I26" s="65" t="str">
        <f>IF(I$25='Ejecución Tipo de Gasto'!H13,"",'Ejecución Tipo de Gasto'!H13-I$25)</f>
        <v/>
      </c>
      <c r="J26" s="65" t="str">
        <f>IF(J$25='Ejecución Tipo de Gasto'!I13,"",'Ejecución Tipo de Gasto'!I13-J$25)</f>
        <v/>
      </c>
      <c r="K26" s="30"/>
      <c r="L26" s="42" t="str">
        <f>IF(L$25='Ejecución Tipo de Gasto'!K13,"",'Ejecución Tipo de Gasto'!K13-L$25)</f>
        <v/>
      </c>
      <c r="M26" s="42" t="str">
        <f>IF(M$25='Ejecución Tipo de Gasto'!L13,"",'Ejecución Tipo de Gasto'!L13-M$25)</f>
        <v/>
      </c>
      <c r="N26" s="30"/>
      <c r="O26" s="42" t="str">
        <f>IF(O$25='Ejecución Tipo de Gasto'!N13,"",'Ejecución Tipo de Gasto'!N13-O$25)</f>
        <v/>
      </c>
      <c r="R26" s="59"/>
    </row>
    <row r="27" spans="1:19" x14ac:dyDescent="0.25">
      <c r="E27" s="66"/>
      <c r="F27" s="66"/>
      <c r="G27" s="66"/>
      <c r="H27" s="66"/>
      <c r="I27" s="66"/>
      <c r="J27" s="66"/>
    </row>
    <row r="28" spans="1:19" x14ac:dyDescent="0.25">
      <c r="E28" s="66"/>
      <c r="F28" s="66"/>
      <c r="G28" s="66"/>
      <c r="H28" s="66"/>
      <c r="I28" s="66"/>
      <c r="J28" s="66"/>
    </row>
    <row r="30" spans="1:19" x14ac:dyDescent="0.25">
      <c r="D30" s="46"/>
    </row>
    <row r="32" spans="1:19" x14ac:dyDescent="0.25">
      <c r="D32" s="47"/>
    </row>
  </sheetData>
  <mergeCells count="1">
    <mergeCell ref="A25:C25"/>
  </mergeCells>
  <conditionalFormatting sqref="D26:F26 L26:M26 O26 H26:J26">
    <cfRule type="expression" dxfId="5" priority="1" stopIfTrue="1">
      <formula>D26&lt;&gt;""</formula>
    </cfRule>
    <cfRule type="expression" dxfId="4" priority="2" stopIfTrue="1">
      <formula>D26=""</formula>
    </cfRule>
  </conditionalFormatting>
  <dataValidations count="7">
    <dataValidation allowBlank="1" showInputMessage="1" showErrorMessage="1" prompt="Columna M del Reporte SIIF denominado &quot;Situación de apropiaciones&quot;" sqref="A6"/>
    <dataValidation allowBlank="1" showInputMessage="1" showErrorMessage="1" prompt="Columna Q del Reporte SIIF denominado &quot;Situación de apropiaciones&quot;" sqref="C6"/>
    <dataValidation allowBlank="1" showInputMessage="1" showErrorMessage="1" prompt="Columna Y del Reporte SIIF denominado &quot;Situación de apropiaciones&quot;" sqref="D6:E6"/>
    <dataValidation allowBlank="1" showInputMessage="1" showErrorMessage="1" prompt="Columna AG del Reporte SIIF denominado &quot;Situación de apropiaciones&quot;" sqref="F6"/>
    <dataValidation allowBlank="1" showInputMessage="1" showErrorMessage="1" prompt="Columna AC del Reporte SIIF &quot;Compromisos&quot;" sqref="I6:J6"/>
    <dataValidation allowBlank="1" showInputMessage="1" showErrorMessage="1" prompt="Columna AC -  AD del Reporte SIIF &quot;Compromisos&quot;" sqref="L6"/>
    <dataValidation allowBlank="1" showInputMessage="1" showErrorMessage="1" prompt="Columna N del Reporte SIIF denominado &quot;Situación de apropiaciones&quot;" sqref="B6"/>
  </dataValidation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"/>
  <sheetViews>
    <sheetView workbookViewId="0">
      <pane ySplit="6" topLeftCell="A7" activePane="bottomLeft" state="frozen"/>
      <selection pane="bottomLeft" activeCell="A3" sqref="A3"/>
    </sheetView>
  </sheetViews>
  <sheetFormatPr baseColWidth="10" defaultRowHeight="15" x14ac:dyDescent="0.25"/>
  <cols>
    <col min="1" max="1" width="15.140625" style="30" customWidth="1"/>
    <col min="2" max="2" width="25.85546875" style="38" customWidth="1"/>
    <col min="3" max="3" width="6.7109375" style="30" bestFit="1" customWidth="1"/>
    <col min="4" max="4" width="17.85546875" style="30" bestFit="1" customWidth="1"/>
    <col min="5" max="5" width="17.85546875" style="30" customWidth="1"/>
    <col min="6" max="6" width="17.85546875" style="30" bestFit="1" customWidth="1"/>
    <col min="7" max="7" width="11.42578125" style="30"/>
    <col min="8" max="8" width="15.140625" style="30" customWidth="1"/>
    <col min="9" max="10" width="14.85546875" style="30" customWidth="1"/>
    <col min="11" max="11" width="11.42578125" style="30"/>
    <col min="12" max="12" width="16.7109375" style="30" customWidth="1"/>
    <col min="13" max="13" width="14.7109375" style="30" customWidth="1"/>
    <col min="14" max="14" width="11.85546875" style="30" customWidth="1"/>
    <col min="15" max="15" width="15.5703125" style="30" customWidth="1"/>
    <col min="16" max="16" width="7.7109375" style="30" bestFit="1" customWidth="1"/>
    <col min="17" max="16384" width="11.42578125" style="30"/>
  </cols>
  <sheetData>
    <row r="1" spans="1:16" s="12" customFormat="1" ht="21" x14ac:dyDescent="0.25">
      <c r="A1" s="28" t="str">
        <f>+'Ejecución Tipo de Gasto'!A1</f>
        <v>DEPARTAMENTO NACIONAL DE PLANEACIÓN</v>
      </c>
      <c r="B1" s="33"/>
      <c r="C1" s="9"/>
      <c r="D1" s="10"/>
      <c r="E1" s="10"/>
      <c r="F1" s="10"/>
      <c r="G1" s="10"/>
      <c r="H1" s="10"/>
      <c r="I1" s="10"/>
      <c r="J1" s="10"/>
      <c r="K1" s="10"/>
      <c r="L1" s="11"/>
    </row>
    <row r="2" spans="1:16" s="12" customFormat="1" ht="21" x14ac:dyDescent="0.25">
      <c r="A2" s="28" t="s">
        <v>103</v>
      </c>
      <c r="B2" s="33"/>
      <c r="C2" s="9"/>
    </row>
    <row r="3" spans="1:16" s="13" customFormat="1" ht="18.75" x14ac:dyDescent="0.25">
      <c r="A3" s="1" t="str">
        <f>+'Ejecución Tipo de Gasto'!A3</f>
        <v>30 DE SEPTIEMBRE DE 2024</v>
      </c>
      <c r="B3" s="34"/>
      <c r="C3" s="12"/>
      <c r="D3" s="12"/>
      <c r="E3" s="12"/>
      <c r="F3" s="14"/>
      <c r="G3" s="12"/>
      <c r="H3" s="12"/>
      <c r="I3" s="12"/>
      <c r="J3" s="12"/>
      <c r="K3" s="12"/>
      <c r="L3" s="11"/>
      <c r="M3" s="12"/>
    </row>
    <row r="5" spans="1:16" s="12" customFormat="1" ht="11.25" customHeight="1" x14ac:dyDescent="0.25">
      <c r="A5" s="15" t="str">
        <f>SUBSTITUTE(ADDRESS(ROW(),COLUMN(),4),ROW(),"")</f>
        <v>A</v>
      </c>
      <c r="B5" s="35" t="str">
        <f t="shared" ref="B5:F5" si="0">SUBSTITUTE(ADDRESS(ROW(),COLUMN(),4),ROW(),"")</f>
        <v>B</v>
      </c>
      <c r="C5" s="15" t="str">
        <f t="shared" si="0"/>
        <v>C</v>
      </c>
      <c r="D5" s="15" t="str">
        <f>SUBSTITUTE(ADDRESS(ROW(),COLUMN(),4),ROW(),"")</f>
        <v>D</v>
      </c>
      <c r="E5" s="15" t="str">
        <f>SUBSTITUTE(ADDRESS(ROW(),COLUMN(),4),ROW(),"")</f>
        <v>E</v>
      </c>
      <c r="F5" s="15" t="str">
        <f t="shared" si="0"/>
        <v>F</v>
      </c>
      <c r="G5" s="16" t="str">
        <f>SUBSTITUTE(ADDRESS(ROW(),COLUMN(),4),ROW(),"")&amp;"="&amp;$F$5&amp;"/"&amp;$D$5</f>
        <v>G=F/D</v>
      </c>
      <c r="H5" s="16" t="str">
        <f>SUBSTITUTE(ADDRESS(ROW(),COLUMN(),4),ROW(),"")&amp;"="&amp;$D$5&amp;"-"&amp;F5</f>
        <v>H=D-F</v>
      </c>
      <c r="I5" s="16" t="str">
        <f>SUBSTITUTE(ADDRESS(ROW(),COLUMN(),4),ROW(),"")</f>
        <v>I</v>
      </c>
      <c r="J5" s="16" t="str">
        <f>SUBSTITUTE(ADDRESS(ROW(),COLUMN(),4),ROW(),"")&amp;"="&amp;$F$5&amp;"-"&amp;I5</f>
        <v>J=F-I</v>
      </c>
      <c r="K5" s="16" t="str">
        <f>SUBSTITUTE(ADDRESS(ROW(),COLUMN(),4),ROW(),"")&amp;"="&amp;$I$5&amp;"/"&amp;$D$5</f>
        <v>K=I/D</v>
      </c>
      <c r="L5" s="16" t="str">
        <f>SUBSTITUTE(ADDRESS(ROW(),COLUMN(),4),ROW(),"")</f>
        <v>L</v>
      </c>
      <c r="M5" s="16" t="str">
        <f>SUBSTITUTE(ADDRESS(ROW(),COLUMN(),4),ROW(),"")&amp;"="&amp;$I$5&amp;"-"&amp;L5</f>
        <v>M=I-L</v>
      </c>
      <c r="N5" s="16" t="str">
        <f>SUBSTITUTE(ADDRESS(ROW(),COLUMN(),4),ROW(),"")&amp;"="&amp;$L$5&amp;"/"&amp;$D$5</f>
        <v>N=L/D</v>
      </c>
      <c r="O5" s="16" t="str">
        <f t="shared" ref="O5" si="1">SUBSTITUTE(ADDRESS(ROW(),COLUMN(),4),ROW(),"")</f>
        <v>O</v>
      </c>
      <c r="P5" s="16" t="str">
        <f>SUBSTITUTE(ADDRESS(ROW(),COLUMN(),4),ROW(),"")&amp;"="&amp;$O$5&amp;"/"&amp;$D$5</f>
        <v>P=O/D</v>
      </c>
    </row>
    <row r="6" spans="1:16" s="7" customFormat="1" ht="24" x14ac:dyDescent="0.25">
      <c r="A6" s="17" t="s">
        <v>7</v>
      </c>
      <c r="B6" s="36" t="s">
        <v>105</v>
      </c>
      <c r="C6" s="18" t="s">
        <v>17</v>
      </c>
      <c r="D6" s="18" t="s">
        <v>77</v>
      </c>
      <c r="E6" s="18" t="s">
        <v>78</v>
      </c>
      <c r="F6" s="18" t="s">
        <v>26</v>
      </c>
      <c r="G6" s="18" t="s">
        <v>79</v>
      </c>
      <c r="H6" s="18" t="s">
        <v>80</v>
      </c>
      <c r="I6" s="18" t="s">
        <v>81</v>
      </c>
      <c r="J6" s="18" t="s">
        <v>82</v>
      </c>
      <c r="K6" s="18" t="s">
        <v>83</v>
      </c>
      <c r="L6" s="18" t="s">
        <v>84</v>
      </c>
      <c r="M6" s="18" t="s">
        <v>85</v>
      </c>
      <c r="N6" s="18" t="s">
        <v>86</v>
      </c>
      <c r="O6" s="18" t="s">
        <v>87</v>
      </c>
      <c r="P6" s="18" t="s">
        <v>88</v>
      </c>
    </row>
    <row r="7" spans="1:16" s="12" customFormat="1" ht="24" x14ac:dyDescent="0.25">
      <c r="A7" s="31" t="s">
        <v>120</v>
      </c>
      <c r="B7" s="37" t="s">
        <v>121</v>
      </c>
      <c r="C7" s="52" t="s">
        <v>58</v>
      </c>
      <c r="D7" s="40">
        <f>+SUMIFS('SIIF-Ejecución'!$T$3:$T$48,'SIIF-Ejecución'!$C$3:$C$48,'Ejecución Deuda'!$A7,'SIIF-Ejecución'!$N$3:$N$48,'Ejecución Deuda'!$C7)</f>
        <v>0</v>
      </c>
      <c r="E7" s="40">
        <f>+SUMIFS('SIIF-Ejecución'!$U$3:$U$48,'SIIF-Ejecución'!$C$3:$C$48,'Ejecución Deuda'!$A7,'SIIF-Ejecución'!$N$3:$N$48,'Ejecución Deuda'!$C7)</f>
        <v>0</v>
      </c>
      <c r="F7" s="40">
        <f>+SUMIFS('SIIF-Ejecución'!$V$3:$V$48,'SIIF-Ejecución'!$C$3:$C$48,'Ejecución Deuda'!$A7,'SIIF-Ejecución'!$N$3:$N$48,'Ejecución Deuda'!$C7)</f>
        <v>0</v>
      </c>
      <c r="G7" s="21">
        <f t="shared" ref="G7" si="2">IF(D7=0,0,ROUND(F7/D7,4))</f>
        <v>0</v>
      </c>
      <c r="H7" s="41">
        <f t="shared" ref="H7" si="3">D7-F7</f>
        <v>0</v>
      </c>
      <c r="I7" s="40">
        <f>+SUMIFS('SIIF-Ejecución'!$X$3:$X$48,'SIIF-Ejecución'!$C$3:$C$48,'Ejecución Deuda'!$A7,'SIIF-Ejecución'!$N$3:$N$48,'Ejecución Deuda'!$C7)</f>
        <v>0</v>
      </c>
      <c r="J7" s="41">
        <f t="shared" ref="J7" si="4">F7-I7</f>
        <v>0</v>
      </c>
      <c r="K7" s="21">
        <f t="shared" ref="K7" si="5">IF(D7=0,0,ROUND(I7/D7,4))</f>
        <v>0</v>
      </c>
      <c r="L7" s="40">
        <f>+SUMIFS('SIIF-Ejecución'!$Y$3:$Y$48,'SIIF-Ejecución'!$C$3:$C$48,'Ejecución Deuda'!$A7,'SIIF-Ejecución'!$N$3:$N$48,'Ejecución Deuda'!$C7)</f>
        <v>0</v>
      </c>
      <c r="M7" s="41">
        <f>I7-L7</f>
        <v>0</v>
      </c>
      <c r="N7" s="21">
        <f t="shared" ref="N7" si="6">IF(D7=0,0,ROUND(L7/D7,4))</f>
        <v>0</v>
      </c>
      <c r="O7" s="40">
        <f>+SUMIFS('SIIF-Ejecución'!$AA$3:$AA$48,'SIIF-Ejecución'!$C$3:$C$48,'Ejecución Deuda'!$A7,'SIIF-Ejecución'!$N$3:$N$48,'Ejecución Deuda'!$C7)</f>
        <v>0</v>
      </c>
      <c r="P7" s="21">
        <f t="shared" ref="P7" si="7">IF(D7=0,0,ROUND(O7/D7,4))</f>
        <v>0</v>
      </c>
    </row>
    <row r="8" spans="1:16" s="19" customFormat="1" ht="21.75" customHeight="1" x14ac:dyDescent="0.25">
      <c r="A8" s="132" t="s">
        <v>124</v>
      </c>
      <c r="B8" s="134"/>
      <c r="C8" s="134"/>
      <c r="D8" s="39">
        <f>SUM(D7:D7)</f>
        <v>0</v>
      </c>
      <c r="E8" s="39">
        <f>SUM(E7:E7)</f>
        <v>0</v>
      </c>
      <c r="F8" s="39">
        <f>SUM(F7:F7)</f>
        <v>0</v>
      </c>
      <c r="G8" s="26">
        <f>IF(D8=0,0,ROUND(F8/D8,4))</f>
        <v>0</v>
      </c>
      <c r="H8" s="25">
        <f>SUM(H7:H7)</f>
        <v>0</v>
      </c>
      <c r="I8" s="25">
        <f>SUM(I7:I7)</f>
        <v>0</v>
      </c>
      <c r="J8" s="25">
        <f>SUM(J7:J7)</f>
        <v>0</v>
      </c>
      <c r="K8" s="26">
        <f>IF(D8=0,0,ROUND(I8/D8,4))</f>
        <v>0</v>
      </c>
      <c r="L8" s="25">
        <f>SUM(L7:L7)</f>
        <v>0</v>
      </c>
      <c r="M8" s="25">
        <f>SUM(M7:M7)</f>
        <v>0</v>
      </c>
      <c r="N8" s="26">
        <f>IF(D8=0,0,ROUND(L8/D8,4))</f>
        <v>0</v>
      </c>
      <c r="O8" s="25">
        <f>SUM(O7:O7)</f>
        <v>0</v>
      </c>
      <c r="P8" s="26">
        <f>IF(D8=0,0,ROUND(O8/D8,4))</f>
        <v>0</v>
      </c>
    </row>
    <row r="9" spans="1:16" s="2" customFormat="1" x14ac:dyDescent="0.25">
      <c r="B9" s="3" t="s">
        <v>100</v>
      </c>
      <c r="D9" s="42" t="str">
        <f>IF(D$8='Ejecución Tipo de Gasto'!C12,"",'Ejecución Tipo de Gasto'!C12-D$8)</f>
        <v/>
      </c>
      <c r="E9" s="42" t="str">
        <f>IF(E$8='Ejecución Tipo de Gasto'!D12,"",'Ejecución Tipo de Gasto'!D12-E$8)</f>
        <v/>
      </c>
      <c r="F9" s="42" t="str">
        <f>IF(F$8='Ejecución Tipo de Gasto'!E12,"",'Ejecución Tipo de Gasto'!E12-F$8)</f>
        <v/>
      </c>
      <c r="G9" s="30"/>
      <c r="H9" s="45" t="str">
        <f>IF(H$8='Ejecución Tipo de Gasto'!G12,"",'Ejecución Tipo de Gasto'!G12-H$8)</f>
        <v/>
      </c>
      <c r="I9" s="42" t="str">
        <f>IF(I$8='Ejecución Tipo de Gasto'!H12,"",'Ejecución Tipo de Gasto'!H12-I$8)</f>
        <v/>
      </c>
      <c r="J9" s="45"/>
      <c r="K9" s="30"/>
      <c r="L9" s="42" t="str">
        <f>IF(L$8='Ejecución Tipo de Gasto'!K12,"",'Ejecución Tipo de Gasto'!K12-L$8)</f>
        <v/>
      </c>
      <c r="M9" s="42" t="str">
        <f>IF(M$8='Ejecución Tipo de Gasto'!L12,"",'Ejecución Tipo de Gasto'!L21-M$8)</f>
        <v/>
      </c>
      <c r="N9" s="30"/>
      <c r="O9" s="42" t="str">
        <f>IF(O$8='Ejecución Tipo de Gasto'!N12,"",'Ejecución Tipo de Gasto'!N12-O$8)</f>
        <v/>
      </c>
    </row>
    <row r="12" spans="1:16" x14ac:dyDescent="0.25">
      <c r="D12" s="44"/>
    </row>
  </sheetData>
  <mergeCells count="1">
    <mergeCell ref="A8:C8"/>
  </mergeCells>
  <conditionalFormatting sqref="D9:F9 L9:M9 O9 H9:J9">
    <cfRule type="expression" dxfId="3" priority="1" stopIfTrue="1">
      <formula>D9&lt;&gt;""</formula>
    </cfRule>
    <cfRule type="expression" dxfId="2" priority="2" stopIfTrue="1">
      <formula>D9=""</formula>
    </cfRule>
  </conditionalFormatting>
  <dataValidations count="7">
    <dataValidation allowBlank="1" showInputMessage="1" showErrorMessage="1" prompt="Columna M del Reporte SIIF denominado &quot;Situación de apropiaciones&quot;" sqref="A6"/>
    <dataValidation allowBlank="1" showInputMessage="1" showErrorMessage="1" prompt="Columna N del Reporte SIIF denominado &quot;Situación de apropiaciones&quot;" sqref="B6"/>
    <dataValidation allowBlank="1" showInputMessage="1" showErrorMessage="1" prompt="Columna Q del Reporte SIIF denominado &quot;Situación de apropiaciones&quot;" sqref="C6"/>
    <dataValidation allowBlank="1" showInputMessage="1" showErrorMessage="1" prompt="Columna Y del Reporte SIIF denominado &quot;Situación de apropiaciones&quot;" sqref="D6:E6"/>
    <dataValidation allowBlank="1" showInputMessage="1" showErrorMessage="1" prompt="Columna AG del Reporte SIIF denominado &quot;Situación de apropiaciones&quot;" sqref="F6"/>
    <dataValidation allowBlank="1" showInputMessage="1" showErrorMessage="1" prompt="Columna AC del Reporte SIIF &quot;Compromisos&quot;" sqref="I6:J6"/>
    <dataValidation allowBlank="1" showInputMessage="1" showErrorMessage="1" prompt="Columna AC -  AD del Reporte SIIF &quot;Compromisos&quot;" sqref="L6"/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1"/>
  <sheetViews>
    <sheetView topLeftCell="N1" zoomScale="110" zoomScaleNormal="110" workbookViewId="0">
      <selection activeCell="U12" sqref="U12"/>
    </sheetView>
  </sheetViews>
  <sheetFormatPr baseColWidth="10" defaultRowHeight="12.75" x14ac:dyDescent="0.2"/>
  <cols>
    <col min="1" max="1" width="11.42578125" style="138"/>
    <col min="2" max="2" width="26.5703125" style="138" customWidth="1"/>
    <col min="3" max="3" width="17.5703125" style="138" customWidth="1"/>
    <col min="4" max="4" width="18.140625" style="138" customWidth="1"/>
    <col min="5" max="5" width="14.7109375" style="138" customWidth="1"/>
    <col min="6" max="6" width="16.28515625" style="138" customWidth="1"/>
    <col min="7" max="7" width="17.7109375" style="138" bestFit="1" customWidth="1"/>
    <col min="8" max="8" width="15.28515625" style="138" customWidth="1"/>
    <col min="9" max="9" width="15.7109375" style="138" customWidth="1"/>
    <col min="10" max="12" width="17" style="138" customWidth="1"/>
    <col min="13" max="13" width="11.5703125" style="138" bestFit="1" customWidth="1"/>
    <col min="14" max="14" width="15.28515625" style="138" customWidth="1"/>
    <col min="15" max="15" width="11.5703125" style="138" bestFit="1" customWidth="1"/>
    <col min="16" max="16" width="15.7109375" style="138" customWidth="1"/>
    <col min="17" max="17" width="14.42578125" style="138" customWidth="1"/>
    <col min="18" max="18" width="11.5703125" style="138" bestFit="1" customWidth="1"/>
    <col min="19" max="19" width="15.140625" style="138" customWidth="1"/>
    <col min="20" max="20" width="11.5703125" style="138" bestFit="1" customWidth="1"/>
    <col min="21" max="16384" width="11.42578125" style="138"/>
  </cols>
  <sheetData>
    <row r="1" spans="1:20" ht="18.75" x14ac:dyDescent="0.2">
      <c r="A1" s="1" t="s">
        <v>73</v>
      </c>
      <c r="B1" s="135"/>
      <c r="C1" s="136"/>
      <c r="D1" s="137"/>
      <c r="E1" s="137"/>
      <c r="F1" s="137"/>
      <c r="G1" s="137"/>
      <c r="H1" s="137"/>
      <c r="I1" s="137"/>
      <c r="J1" s="137"/>
      <c r="K1" s="137"/>
    </row>
    <row r="2" spans="1:20" ht="15.75" x14ac:dyDescent="0.2">
      <c r="A2" s="139" t="s">
        <v>182</v>
      </c>
      <c r="B2" s="135"/>
      <c r="C2" s="136"/>
      <c r="D2" s="137"/>
      <c r="E2" s="137"/>
      <c r="F2" s="137"/>
      <c r="G2" s="137"/>
      <c r="H2" s="137"/>
      <c r="I2" s="137"/>
      <c r="J2" s="137"/>
      <c r="K2" s="137"/>
    </row>
    <row r="3" spans="1:20" x14ac:dyDescent="0.2">
      <c r="A3" s="140"/>
      <c r="B3" s="141"/>
      <c r="C3" s="137"/>
      <c r="D3" s="141"/>
      <c r="E3" s="141"/>
      <c r="F3" s="141"/>
      <c r="G3" s="141"/>
      <c r="H3" s="141"/>
      <c r="I3" s="141"/>
      <c r="J3" s="141"/>
      <c r="K3" s="141"/>
    </row>
    <row r="4" spans="1:20" x14ac:dyDescent="0.2">
      <c r="A4" s="142" t="s">
        <v>108</v>
      </c>
      <c r="B4" s="143">
        <f>+'[1]SIIF-Apropiaciones'!I8</f>
        <v>45565</v>
      </c>
      <c r="C4" s="137"/>
      <c r="D4" s="137"/>
      <c r="E4" s="137"/>
      <c r="F4" s="137"/>
      <c r="G4" s="137"/>
      <c r="H4" s="137"/>
      <c r="I4" s="137"/>
      <c r="J4" s="137"/>
      <c r="K4" s="137"/>
    </row>
    <row r="5" spans="1:20" x14ac:dyDescent="0.2">
      <c r="A5" s="137"/>
      <c r="B5" s="137"/>
      <c r="C5" s="137"/>
      <c r="D5" s="137"/>
      <c r="E5" s="137"/>
      <c r="F5" s="137"/>
      <c r="G5" s="137"/>
      <c r="H5" s="137"/>
      <c r="I5" s="137"/>
      <c r="J5" s="137"/>
      <c r="K5" s="137"/>
    </row>
    <row r="6" spans="1:20" x14ac:dyDescent="0.2">
      <c r="A6" s="144" t="s">
        <v>34</v>
      </c>
      <c r="B6" s="144" t="s">
        <v>109</v>
      </c>
      <c r="C6" s="144" t="s">
        <v>65</v>
      </c>
      <c r="D6" s="145" t="s">
        <v>110</v>
      </c>
      <c r="E6" s="145" t="s">
        <v>111</v>
      </c>
      <c r="F6" s="145" t="s">
        <v>112</v>
      </c>
      <c r="G6" s="145" t="s">
        <v>113</v>
      </c>
      <c r="H6" s="145" t="s">
        <v>114</v>
      </c>
      <c r="I6" s="145" t="s">
        <v>115</v>
      </c>
      <c r="J6" s="145" t="s">
        <v>125</v>
      </c>
      <c r="K6" s="145" t="s">
        <v>126</v>
      </c>
      <c r="L6" s="145" t="s">
        <v>127</v>
      </c>
      <c r="M6" s="145" t="s">
        <v>128</v>
      </c>
      <c r="N6" s="145" t="s">
        <v>129</v>
      </c>
      <c r="O6" s="145" t="s">
        <v>130</v>
      </c>
      <c r="P6" s="145" t="s">
        <v>131</v>
      </c>
      <c r="Q6" s="145" t="s">
        <v>132</v>
      </c>
      <c r="R6" s="145" t="s">
        <v>133</v>
      </c>
      <c r="S6" s="145" t="s">
        <v>134</v>
      </c>
      <c r="T6" s="145" t="s">
        <v>135</v>
      </c>
    </row>
    <row r="7" spans="1:20" s="148" customFormat="1" ht="33.75" x14ac:dyDescent="0.2">
      <c r="A7" s="146" t="s">
        <v>75</v>
      </c>
      <c r="B7" s="147" t="s">
        <v>76</v>
      </c>
      <c r="C7" s="147" t="s">
        <v>77</v>
      </c>
      <c r="D7" s="147" t="s">
        <v>183</v>
      </c>
      <c r="E7" s="147" t="s">
        <v>184</v>
      </c>
      <c r="F7" s="147" t="s">
        <v>185</v>
      </c>
      <c r="G7" s="147" t="s">
        <v>186</v>
      </c>
      <c r="H7" s="147" t="s">
        <v>187</v>
      </c>
      <c r="I7" s="147" t="s">
        <v>188</v>
      </c>
      <c r="J7" s="147" t="s">
        <v>189</v>
      </c>
      <c r="K7" s="147" t="s">
        <v>190</v>
      </c>
      <c r="L7" s="147" t="s">
        <v>191</v>
      </c>
      <c r="M7" s="147" t="s">
        <v>192</v>
      </c>
      <c r="N7" s="147" t="s">
        <v>193</v>
      </c>
      <c r="O7" s="147" t="s">
        <v>194</v>
      </c>
      <c r="P7" s="147" t="s">
        <v>195</v>
      </c>
      <c r="Q7" s="147" t="s">
        <v>196</v>
      </c>
      <c r="R7" s="147" t="s">
        <v>197</v>
      </c>
      <c r="S7" s="147" t="s">
        <v>198</v>
      </c>
      <c r="T7" s="147" t="s">
        <v>199</v>
      </c>
    </row>
    <row r="8" spans="1:20" ht="18.75" customHeight="1" x14ac:dyDescent="0.2">
      <c r="A8" s="149" t="s">
        <v>89</v>
      </c>
      <c r="B8" s="150" t="s">
        <v>90</v>
      </c>
      <c r="C8" s="151">
        <v>70475200000</v>
      </c>
      <c r="D8" s="151">
        <v>38295038</v>
      </c>
      <c r="E8" s="152">
        <f>+D8/C8</f>
        <v>5.4338317592571577E-4</v>
      </c>
      <c r="F8" s="151">
        <v>20234463</v>
      </c>
      <c r="G8" s="152">
        <f t="shared" ref="G8:G15" si="0">+F8/C8</f>
        <v>2.8711465877358277E-4</v>
      </c>
      <c r="H8" s="153">
        <f>+D8+F8</f>
        <v>58529501</v>
      </c>
      <c r="I8" s="152">
        <f>+H8/C8</f>
        <v>8.3049783469929842E-4</v>
      </c>
      <c r="J8" s="153">
        <f>+D8-K8</f>
        <v>0</v>
      </c>
      <c r="K8" s="153">
        <v>38295038</v>
      </c>
      <c r="L8" s="151">
        <v>38295038</v>
      </c>
      <c r="M8" s="152">
        <f>+L8/K8</f>
        <v>1</v>
      </c>
      <c r="N8" s="151">
        <v>38295038</v>
      </c>
      <c r="O8" s="152">
        <f>+N8/K8</f>
        <v>1</v>
      </c>
      <c r="P8" s="151">
        <f>+K8-N8</f>
        <v>0</v>
      </c>
      <c r="Q8" s="151">
        <v>20234463</v>
      </c>
      <c r="R8" s="152">
        <f>+Q8/F8</f>
        <v>1</v>
      </c>
      <c r="S8" s="151">
        <v>20234463</v>
      </c>
      <c r="T8" s="152">
        <f>+S8/F8</f>
        <v>1</v>
      </c>
    </row>
    <row r="9" spans="1:20" ht="18.75" customHeight="1" x14ac:dyDescent="0.2">
      <c r="A9" s="149" t="s">
        <v>91</v>
      </c>
      <c r="B9" s="150" t="s">
        <v>92</v>
      </c>
      <c r="C9" s="151">
        <v>34669621000</v>
      </c>
      <c r="D9" s="151">
        <v>2099661595.7900009</v>
      </c>
      <c r="E9" s="152">
        <f t="shared" ref="E9:E11" si="1">+D9/C9</f>
        <v>6.0562000253478424E-2</v>
      </c>
      <c r="F9" s="151">
        <v>653687214</v>
      </c>
      <c r="G9" s="152">
        <f t="shared" si="0"/>
        <v>1.8854755118321024E-2</v>
      </c>
      <c r="H9" s="153">
        <f t="shared" ref="H9:H11" si="2">+D9+F9</f>
        <v>2753348809.7900009</v>
      </c>
      <c r="I9" s="152">
        <f t="shared" ref="I9:I15" si="3">+H9/C9</f>
        <v>7.9416755371799444E-2</v>
      </c>
      <c r="J9" s="153">
        <f>+D9-K9</f>
        <v>32485996.000000954</v>
      </c>
      <c r="K9" s="153">
        <v>2067175599.79</v>
      </c>
      <c r="L9" s="151">
        <v>2065299252.79</v>
      </c>
      <c r="M9" s="152">
        <f t="shared" ref="M9:M15" si="4">+L9/K9</f>
        <v>0.99909231368627294</v>
      </c>
      <c r="N9" s="151">
        <v>2065299252.79</v>
      </c>
      <c r="O9" s="152">
        <f t="shared" ref="O9:O15" si="5">+N9/K9</f>
        <v>0.99909231368627294</v>
      </c>
      <c r="P9" s="151">
        <f t="shared" ref="P9:P12" si="6">+K9-N9</f>
        <v>1876347</v>
      </c>
      <c r="Q9" s="151">
        <v>651139864</v>
      </c>
      <c r="R9" s="152">
        <f t="shared" ref="R9" si="7">+Q9/F9</f>
        <v>0.99610310566668048</v>
      </c>
      <c r="S9" s="151">
        <v>651139864</v>
      </c>
      <c r="T9" s="152">
        <f t="shared" ref="T9:T15" si="8">+S9/F9</f>
        <v>0.99610310566668048</v>
      </c>
    </row>
    <row r="10" spans="1:20" ht="18.75" customHeight="1" x14ac:dyDescent="0.2">
      <c r="A10" s="149" t="s">
        <v>93</v>
      </c>
      <c r="B10" s="150" t="s">
        <v>94</v>
      </c>
      <c r="C10" s="151">
        <v>2572200000</v>
      </c>
      <c r="D10" s="151">
        <v>0</v>
      </c>
      <c r="E10" s="152">
        <f t="shared" si="1"/>
        <v>0</v>
      </c>
      <c r="F10" s="151">
        <v>0</v>
      </c>
      <c r="G10" s="152">
        <f t="shared" si="0"/>
        <v>0</v>
      </c>
      <c r="H10" s="153">
        <f t="shared" si="2"/>
        <v>0</v>
      </c>
      <c r="I10" s="152">
        <f t="shared" si="3"/>
        <v>0</v>
      </c>
      <c r="J10" s="153">
        <v>0</v>
      </c>
      <c r="K10" s="153">
        <f>+D10-J10</f>
        <v>0</v>
      </c>
      <c r="L10" s="151">
        <v>0</v>
      </c>
      <c r="M10" s="152">
        <v>0</v>
      </c>
      <c r="N10" s="151">
        <v>0</v>
      </c>
      <c r="O10" s="152">
        <v>0</v>
      </c>
      <c r="P10" s="151">
        <f t="shared" si="6"/>
        <v>0</v>
      </c>
      <c r="Q10" s="151">
        <v>0</v>
      </c>
      <c r="R10" s="152">
        <v>0</v>
      </c>
      <c r="S10" s="151">
        <v>0</v>
      </c>
      <c r="T10" s="152">
        <v>0</v>
      </c>
    </row>
    <row r="11" spans="1:20" ht="29.25" customHeight="1" x14ac:dyDescent="0.2">
      <c r="A11" s="149" t="s">
        <v>95</v>
      </c>
      <c r="B11" s="150" t="s">
        <v>96</v>
      </c>
      <c r="C11" s="151">
        <v>4274855144</v>
      </c>
      <c r="D11" s="151">
        <v>0</v>
      </c>
      <c r="E11" s="152">
        <f t="shared" si="1"/>
        <v>0</v>
      </c>
      <c r="F11" s="151">
        <v>0</v>
      </c>
      <c r="G11" s="152">
        <f t="shared" si="0"/>
        <v>0</v>
      </c>
      <c r="H11" s="153">
        <f t="shared" si="2"/>
        <v>0</v>
      </c>
      <c r="I11" s="152">
        <f t="shared" si="3"/>
        <v>0</v>
      </c>
      <c r="J11" s="153">
        <v>0</v>
      </c>
      <c r="K11" s="153">
        <f>+D11-J11</f>
        <v>0</v>
      </c>
      <c r="L11" s="151">
        <v>0</v>
      </c>
      <c r="M11" s="152">
        <v>0</v>
      </c>
      <c r="N11" s="151">
        <v>0</v>
      </c>
      <c r="O11" s="152">
        <v>0</v>
      </c>
      <c r="P11" s="151">
        <f t="shared" si="6"/>
        <v>0</v>
      </c>
      <c r="Q11" s="151">
        <v>0</v>
      </c>
      <c r="R11" s="152">
        <v>0</v>
      </c>
      <c r="S11" s="151">
        <v>0</v>
      </c>
      <c r="T11" s="152">
        <v>0</v>
      </c>
    </row>
    <row r="12" spans="1:20" s="148" customFormat="1" ht="18.75" customHeight="1" x14ac:dyDescent="0.2">
      <c r="A12" s="190" t="s">
        <v>34</v>
      </c>
      <c r="B12" s="191" t="s">
        <v>97</v>
      </c>
      <c r="C12" s="192">
        <f>SUM(C8:C11)</f>
        <v>111991876144</v>
      </c>
      <c r="D12" s="192">
        <f>SUM(D8:D11)</f>
        <v>2137956633.7900009</v>
      </c>
      <c r="E12" s="193">
        <f>+D12/C12</f>
        <v>1.9090283218766692E-2</v>
      </c>
      <c r="F12" s="192">
        <f>SUM(F8:F11)</f>
        <v>673921677</v>
      </c>
      <c r="G12" s="193">
        <f t="shared" si="0"/>
        <v>6.0175943131220199E-3</v>
      </c>
      <c r="H12" s="192">
        <f>SUM(H8:H11)</f>
        <v>2811878310.7900009</v>
      </c>
      <c r="I12" s="193">
        <f t="shared" si="3"/>
        <v>2.5107877531888711E-2</v>
      </c>
      <c r="J12" s="192">
        <f>SUM(J8:J11)</f>
        <v>32485996.000000954</v>
      </c>
      <c r="K12" s="192">
        <f>SUM(K8:K11)</f>
        <v>2105470637.79</v>
      </c>
      <c r="L12" s="192">
        <f>SUM(L8:L11)</f>
        <v>2103594290.79</v>
      </c>
      <c r="M12" s="193">
        <f t="shared" si="4"/>
        <v>0.9991088230031222</v>
      </c>
      <c r="N12" s="192">
        <f>+N8+N9+N10+N11</f>
        <v>2103594290.79</v>
      </c>
      <c r="O12" s="193">
        <f t="shared" si="5"/>
        <v>0.9991088230031222</v>
      </c>
      <c r="P12" s="192">
        <f t="shared" si="6"/>
        <v>1876347</v>
      </c>
      <c r="Q12" s="194">
        <f>SUM(Q8:Q11)</f>
        <v>671374327</v>
      </c>
      <c r="R12" s="193">
        <f>+Q12/F12</f>
        <v>0.99622010971461894</v>
      </c>
      <c r="S12" s="194">
        <f>SUM(S8:S11)</f>
        <v>671374327</v>
      </c>
      <c r="T12" s="193">
        <f t="shared" si="8"/>
        <v>0.99622010971461894</v>
      </c>
    </row>
    <row r="13" spans="1:20" s="148" customFormat="1" x14ac:dyDescent="0.2">
      <c r="A13" s="190" t="s">
        <v>109</v>
      </c>
      <c r="B13" s="191" t="s">
        <v>144</v>
      </c>
      <c r="C13" s="195">
        <v>10636769355</v>
      </c>
      <c r="D13" s="195">
        <v>0</v>
      </c>
      <c r="E13" s="196">
        <v>0</v>
      </c>
      <c r="F13" s="195">
        <v>0</v>
      </c>
      <c r="G13" s="196">
        <v>0</v>
      </c>
      <c r="H13" s="195">
        <v>0</v>
      </c>
      <c r="I13" s="196">
        <v>0</v>
      </c>
      <c r="J13" s="195">
        <v>0</v>
      </c>
      <c r="K13" s="195">
        <f>+D13-J13</f>
        <v>0</v>
      </c>
      <c r="L13" s="195">
        <v>0</v>
      </c>
      <c r="M13" s="196">
        <v>0</v>
      </c>
      <c r="N13" s="195">
        <v>0</v>
      </c>
      <c r="O13" s="196">
        <v>0</v>
      </c>
      <c r="P13" s="195">
        <v>0</v>
      </c>
      <c r="Q13" s="195">
        <v>0</v>
      </c>
      <c r="R13" s="196">
        <v>0</v>
      </c>
      <c r="S13" s="195">
        <v>0</v>
      </c>
      <c r="T13" s="196">
        <v>0</v>
      </c>
    </row>
    <row r="14" spans="1:20" s="148" customFormat="1" x14ac:dyDescent="0.2">
      <c r="A14" s="190" t="s">
        <v>65</v>
      </c>
      <c r="B14" s="191" t="s">
        <v>98</v>
      </c>
      <c r="C14" s="195">
        <v>1326150357741</v>
      </c>
      <c r="D14" s="195">
        <v>922461387916.74023</v>
      </c>
      <c r="E14" s="196">
        <f>+D14/C14</f>
        <v>0.69559336355199242</v>
      </c>
      <c r="F14" s="195">
        <v>9035792319.3500366</v>
      </c>
      <c r="G14" s="196">
        <f t="shared" si="0"/>
        <v>6.8135504142545697E-3</v>
      </c>
      <c r="H14" s="195">
        <f>+F14+D14</f>
        <v>931497180236.09033</v>
      </c>
      <c r="I14" s="196">
        <f t="shared" si="3"/>
        <v>0.70240691396624699</v>
      </c>
      <c r="J14" s="195">
        <f>+D14-K14</f>
        <v>126913231.20031738</v>
      </c>
      <c r="K14" s="195">
        <v>922334474685.53992</v>
      </c>
      <c r="L14" s="195">
        <v>396418154519.76001</v>
      </c>
      <c r="M14" s="196">
        <f t="shared" si="4"/>
        <v>0.42979869602609677</v>
      </c>
      <c r="N14" s="195">
        <v>189276094678.5</v>
      </c>
      <c r="O14" s="196">
        <f>+N14/K14</f>
        <v>0.20521416023512692</v>
      </c>
      <c r="P14" s="195">
        <f>+K14-L14</f>
        <v>525916320165.77991</v>
      </c>
      <c r="Q14" s="195">
        <v>9035792319.3500004</v>
      </c>
      <c r="R14" s="196">
        <f>+Q14/F14</f>
        <v>0.999999999999996</v>
      </c>
      <c r="S14" s="195">
        <v>9035792319.3500004</v>
      </c>
      <c r="T14" s="196">
        <f t="shared" si="8"/>
        <v>0.999999999999996</v>
      </c>
    </row>
    <row r="15" spans="1:20" s="148" customFormat="1" x14ac:dyDescent="0.2">
      <c r="A15" s="154"/>
      <c r="B15" s="155" t="s">
        <v>99</v>
      </c>
      <c r="C15" s="156">
        <f>+C12+C13+C14</f>
        <v>1448779003240</v>
      </c>
      <c r="D15" s="156">
        <f>+D12+D13+D14</f>
        <v>924599344550.53027</v>
      </c>
      <c r="E15" s="157">
        <f>+D15/C15</f>
        <v>0.63819212073255327</v>
      </c>
      <c r="F15" s="156">
        <f>+F12+F14</f>
        <v>9709713996.3500366</v>
      </c>
      <c r="G15" s="157">
        <f t="shared" si="0"/>
        <v>6.701998009796914E-3</v>
      </c>
      <c r="H15" s="156">
        <f>+H12+H14</f>
        <v>934309058546.88037</v>
      </c>
      <c r="I15" s="157">
        <f t="shared" si="3"/>
        <v>0.64489411874235025</v>
      </c>
      <c r="J15" s="156">
        <f>+J12+J14</f>
        <v>159399227.20031834</v>
      </c>
      <c r="K15" s="156">
        <f>+K12+K14</f>
        <v>924439945323.32996</v>
      </c>
      <c r="L15" s="156">
        <f>+L12+L14</f>
        <v>398521748810.54999</v>
      </c>
      <c r="M15" s="157">
        <f t="shared" si="4"/>
        <v>0.43109533596708</v>
      </c>
      <c r="N15" s="156">
        <f>+N12+N14</f>
        <v>191379688969.29001</v>
      </c>
      <c r="O15" s="157">
        <f t="shared" si="5"/>
        <v>0.20702230570786673</v>
      </c>
      <c r="P15" s="156">
        <f>+K15-L15</f>
        <v>525918196512.77997</v>
      </c>
      <c r="Q15" s="158">
        <f>+Q12+Q14</f>
        <v>9707166646.3500004</v>
      </c>
      <c r="R15" s="159">
        <f>+Q15/F15</f>
        <v>0.99973764932715903</v>
      </c>
      <c r="S15" s="158">
        <f>+S12+S14</f>
        <v>9707166646.3500004</v>
      </c>
      <c r="T15" s="159">
        <f t="shared" si="8"/>
        <v>0.99973764932715903</v>
      </c>
    </row>
    <row r="16" spans="1:20" x14ac:dyDescent="0.2">
      <c r="A16" s="160"/>
      <c r="B16" s="161" t="s">
        <v>100</v>
      </c>
      <c r="C16" s="162">
        <v>0</v>
      </c>
      <c r="D16" s="160"/>
      <c r="E16" s="160"/>
      <c r="F16" s="160"/>
      <c r="G16" s="160"/>
      <c r="H16" s="160"/>
      <c r="I16" s="160"/>
      <c r="J16" s="160"/>
      <c r="K16" s="160"/>
      <c r="M16" s="160"/>
      <c r="O16" s="160"/>
      <c r="P16" s="160"/>
    </row>
    <row r="17" spans="1:16" x14ac:dyDescent="0.2">
      <c r="A17" s="160"/>
      <c r="B17" s="161"/>
      <c r="C17" s="162"/>
      <c r="D17" s="160"/>
      <c r="E17" s="160"/>
      <c r="F17" s="160"/>
      <c r="G17" s="160"/>
      <c r="H17" s="160"/>
      <c r="I17" s="131" t="s">
        <v>206</v>
      </c>
      <c r="J17" s="160"/>
      <c r="K17" s="163">
        <v>-121718542</v>
      </c>
      <c r="L17" s="164"/>
      <c r="M17" s="160"/>
      <c r="O17" s="160"/>
      <c r="P17" s="160"/>
    </row>
    <row r="18" spans="1:16" x14ac:dyDescent="0.2">
      <c r="A18" s="137"/>
      <c r="B18" s="135"/>
      <c r="C18" s="135"/>
      <c r="D18" s="137"/>
      <c r="E18" s="137"/>
      <c r="F18" s="137"/>
      <c r="G18" s="137"/>
      <c r="H18" s="137"/>
      <c r="I18" s="131" t="s">
        <v>207</v>
      </c>
      <c r="J18" s="137"/>
      <c r="K18" s="165">
        <v>-37680685.200000003</v>
      </c>
    </row>
    <row r="19" spans="1:16" ht="13.5" thickBot="1" x14ac:dyDescent="0.25">
      <c r="D19" s="166"/>
      <c r="E19" s="166"/>
      <c r="F19" s="167"/>
      <c r="G19" s="167"/>
    </row>
    <row r="20" spans="1:16" ht="68.25" thickBot="1" x14ac:dyDescent="0.25">
      <c r="C20" s="168" t="s">
        <v>200</v>
      </c>
      <c r="D20" s="169" t="s">
        <v>136</v>
      </c>
      <c r="E20" s="170" t="s">
        <v>201</v>
      </c>
      <c r="F20" s="171" t="s">
        <v>137</v>
      </c>
      <c r="G20" s="170" t="s">
        <v>202</v>
      </c>
      <c r="H20" s="171" t="s">
        <v>137</v>
      </c>
      <c r="I20" s="170" t="s">
        <v>203</v>
      </c>
      <c r="J20" s="171" t="s">
        <v>137</v>
      </c>
      <c r="K20" s="170" t="s">
        <v>204</v>
      </c>
      <c r="L20" s="171" t="s">
        <v>137</v>
      </c>
    </row>
    <row r="21" spans="1:16" x14ac:dyDescent="0.2">
      <c r="C21" s="172">
        <f>+C12</f>
        <v>111991876144</v>
      </c>
      <c r="D21" s="173" t="s">
        <v>138</v>
      </c>
      <c r="E21" s="174">
        <f>+D12</f>
        <v>2137956633.7900009</v>
      </c>
      <c r="F21" s="175">
        <f>+E21/C21</f>
        <v>1.9090283218766692E-2</v>
      </c>
      <c r="G21" s="174">
        <v>436150865</v>
      </c>
      <c r="H21" s="175">
        <f>+G21/C21</f>
        <v>3.8944866361484464E-3</v>
      </c>
      <c r="I21" s="174">
        <v>1700423661.79</v>
      </c>
      <c r="J21" s="175">
        <f>+I21/C21</f>
        <v>1.5183455446389544E-2</v>
      </c>
      <c r="K21" s="174">
        <v>1382107</v>
      </c>
      <c r="L21" s="175">
        <f>+K21/C21</f>
        <v>1.2341136228692842E-5</v>
      </c>
    </row>
    <row r="22" spans="1:16" x14ac:dyDescent="0.2">
      <c r="C22" s="176">
        <f>+C13</f>
        <v>10636769355</v>
      </c>
      <c r="D22" s="177" t="s">
        <v>145</v>
      </c>
      <c r="E22" s="178">
        <f>+D13</f>
        <v>0</v>
      </c>
      <c r="F22" s="179">
        <f>+E22/C22</f>
        <v>0</v>
      </c>
      <c r="G22" s="178">
        <v>0</v>
      </c>
      <c r="H22" s="179">
        <f>+G22/C22</f>
        <v>0</v>
      </c>
      <c r="I22" s="178">
        <v>0</v>
      </c>
      <c r="J22" s="179">
        <f>+I22/C22</f>
        <v>0</v>
      </c>
      <c r="K22" s="178">
        <v>0</v>
      </c>
      <c r="L22" s="179">
        <v>0</v>
      </c>
    </row>
    <row r="23" spans="1:16" ht="13.5" thickBot="1" x14ac:dyDescent="0.25">
      <c r="C23" s="176">
        <f>+C14</f>
        <v>1326150357741</v>
      </c>
      <c r="D23" s="177" t="s">
        <v>98</v>
      </c>
      <c r="E23" s="178">
        <f>+D14</f>
        <v>922461387916.74023</v>
      </c>
      <c r="F23" s="179">
        <f>+E23/C23</f>
        <v>0.69559336355199242</v>
      </c>
      <c r="G23" s="178">
        <v>129851337195.17</v>
      </c>
      <c r="H23" s="179">
        <f>+G23/C23</f>
        <v>9.7915999069941237E-2</v>
      </c>
      <c r="I23" s="178">
        <v>792453137490.56995</v>
      </c>
      <c r="J23" s="179">
        <f>+I23/C23</f>
        <v>0.59755904212886979</v>
      </c>
      <c r="K23" s="178">
        <v>156913231</v>
      </c>
      <c r="L23" s="179">
        <f>+K23/C23</f>
        <v>1.1832235318119598E-4</v>
      </c>
    </row>
    <row r="24" spans="1:16" x14ac:dyDescent="0.2">
      <c r="C24" s="180">
        <f>SUM(C21:C23)</f>
        <v>1448779003240</v>
      </c>
      <c r="D24" s="181" t="s">
        <v>205</v>
      </c>
      <c r="E24" s="182">
        <f>SUM(E21:E23)</f>
        <v>924599344550.53027</v>
      </c>
      <c r="F24" s="183">
        <f>+E24/C24</f>
        <v>0.63819212073255327</v>
      </c>
      <c r="G24" s="182">
        <f>SUM(G21:G23)</f>
        <v>130287488060.17</v>
      </c>
      <c r="H24" s="183">
        <f>+G24/C24</f>
        <v>8.9929166400672222E-2</v>
      </c>
      <c r="I24" s="182">
        <f>+I21+I22+I23</f>
        <v>794153561152.35999</v>
      </c>
      <c r="J24" s="183">
        <f>+I24/C24</f>
        <v>0.54815369312803541</v>
      </c>
      <c r="K24" s="182">
        <f>+K21+K22+K23</f>
        <v>158295338</v>
      </c>
      <c r="L24" s="183">
        <f>+K24/C24</f>
        <v>1.0926120384544067E-4</v>
      </c>
    </row>
    <row r="25" spans="1:16" ht="13.5" thickBot="1" x14ac:dyDescent="0.25">
      <c r="C25" s="184"/>
      <c r="D25" s="185"/>
      <c r="E25" s="186"/>
      <c r="F25" s="187"/>
      <c r="G25" s="186"/>
      <c r="H25" s="187"/>
      <c r="I25" s="186"/>
      <c r="J25" s="187"/>
      <c r="K25" s="186"/>
      <c r="L25" s="187"/>
    </row>
    <row r="26" spans="1:16" x14ac:dyDescent="0.2">
      <c r="D26" s="167"/>
      <c r="E26" s="167"/>
      <c r="F26" s="167"/>
      <c r="G26" s="167"/>
    </row>
    <row r="27" spans="1:16" x14ac:dyDescent="0.2">
      <c r="D27" s="167"/>
      <c r="E27" s="167"/>
      <c r="F27" s="167"/>
      <c r="G27" s="167"/>
      <c r="J27" s="188"/>
    </row>
    <row r="28" spans="1:16" x14ac:dyDescent="0.2">
      <c r="D28" s="167"/>
      <c r="E28" s="167"/>
      <c r="F28" s="167"/>
      <c r="G28" s="167"/>
    </row>
    <row r="29" spans="1:16" x14ac:dyDescent="0.2">
      <c r="D29" s="167"/>
      <c r="E29" s="167"/>
      <c r="F29" s="189"/>
      <c r="G29" s="189"/>
    </row>
    <row r="30" spans="1:16" x14ac:dyDescent="0.2">
      <c r="D30" s="167"/>
      <c r="E30" s="167"/>
      <c r="F30" s="167"/>
      <c r="G30" s="167"/>
    </row>
    <row r="31" spans="1:16" x14ac:dyDescent="0.2">
      <c r="D31" s="167"/>
      <c r="E31" s="167"/>
      <c r="F31" s="167"/>
      <c r="G31" s="167"/>
    </row>
    <row r="32" spans="1:16" x14ac:dyDescent="0.2">
      <c r="D32" s="167"/>
      <c r="E32" s="167"/>
      <c r="F32" s="167"/>
      <c r="G32" s="167"/>
    </row>
    <row r="33" spans="4:7" x14ac:dyDescent="0.2">
      <c r="D33" s="167"/>
      <c r="E33" s="167"/>
      <c r="F33" s="167"/>
      <c r="G33" s="167"/>
    </row>
    <row r="34" spans="4:7" x14ac:dyDescent="0.2">
      <c r="D34" s="167"/>
      <c r="E34" s="167"/>
      <c r="F34" s="167"/>
      <c r="G34" s="167"/>
    </row>
    <row r="35" spans="4:7" x14ac:dyDescent="0.2">
      <c r="D35" s="167"/>
      <c r="E35" s="167"/>
      <c r="F35" s="167"/>
      <c r="G35" s="167"/>
    </row>
    <row r="36" spans="4:7" x14ac:dyDescent="0.2">
      <c r="D36" s="167"/>
      <c r="E36" s="167"/>
      <c r="F36" s="167"/>
      <c r="G36" s="167"/>
    </row>
    <row r="37" spans="4:7" x14ac:dyDescent="0.2">
      <c r="D37" s="167"/>
      <c r="E37" s="167"/>
      <c r="F37" s="167"/>
      <c r="G37" s="167"/>
    </row>
    <row r="38" spans="4:7" x14ac:dyDescent="0.2">
      <c r="D38" s="167"/>
      <c r="E38" s="167"/>
      <c r="F38" s="167"/>
      <c r="G38" s="167"/>
    </row>
    <row r="39" spans="4:7" x14ac:dyDescent="0.2">
      <c r="D39" s="167"/>
      <c r="E39" s="167"/>
      <c r="F39" s="167"/>
      <c r="G39" s="167"/>
    </row>
    <row r="40" spans="4:7" x14ac:dyDescent="0.2">
      <c r="D40" s="167"/>
      <c r="E40" s="167"/>
      <c r="F40" s="167"/>
      <c r="G40" s="167"/>
    </row>
    <row r="41" spans="4:7" x14ac:dyDescent="0.2">
      <c r="D41" s="167"/>
      <c r="E41" s="167"/>
      <c r="F41" s="167"/>
      <c r="G41" s="167"/>
    </row>
  </sheetData>
  <mergeCells count="10">
    <mergeCell ref="I24:I25"/>
    <mergeCell ref="J24:J25"/>
    <mergeCell ref="K24:K25"/>
    <mergeCell ref="L24:L25"/>
    <mergeCell ref="C24:C25"/>
    <mergeCell ref="D24:D25"/>
    <mergeCell ref="E24:E25"/>
    <mergeCell ref="F24:F25"/>
    <mergeCell ref="G24:G25"/>
    <mergeCell ref="H24:H25"/>
  </mergeCells>
  <conditionalFormatting sqref="C16:C17">
    <cfRule type="expression" dxfId="1" priority="1" stopIfTrue="1">
      <formula>C16&lt;&gt;0</formula>
    </cfRule>
    <cfRule type="cellIs" dxfId="0" priority="2" stopIfTrue="1" operator="equal">
      <formula>0</formula>
    </cfRule>
  </conditionalFormatting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3771CD363302B4F8201F63E4A3C4F9A" ma:contentTypeVersion="8" ma:contentTypeDescription="Crear nuevo documento." ma:contentTypeScope="" ma:versionID="257433bd14e0f6978cc286f0b8f85e72">
  <xsd:schema xmlns:xsd="http://www.w3.org/2001/XMLSchema" xmlns:xs="http://www.w3.org/2001/XMLSchema" xmlns:p="http://schemas.microsoft.com/office/2006/metadata/properties" xmlns:ns2="af7f7f6b-44e7-444a-90a4-d02bbf46acb6" targetNamespace="http://schemas.microsoft.com/office/2006/metadata/properties" ma:root="true" ma:fieldsID="09bb360b3b5eb05b6741751eb1c29bc4" ns2:_="">
    <xsd:import namespace="af7f7f6b-44e7-444a-90a4-d02bbf46acb6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f7f7f6b-44e7-444a-90a4-d02bbf46acb6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9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af7f7f6b-44e7-444a-90a4-d02bbf46acb6">DNPOI-49-9038</_dlc_DocId>
    <_dlc_DocIdUrl xmlns="af7f7f6b-44e7-444a-90a4-d02bbf46acb6">
      <Url>https://colaboracion.dnp.gov.co/CDT/_layouts/15/DocIdRedir.aspx?ID=DNPOI-49-9038</Url>
      <Description>DNPOI-49-9038</Description>
    </_dlc_DocIdUrl>
  </documentManagement>
</p:properties>
</file>

<file path=customXml/itemProps1.xml><?xml version="1.0" encoding="utf-8"?>
<ds:datastoreItem xmlns:ds="http://schemas.openxmlformats.org/officeDocument/2006/customXml" ds:itemID="{530397AB-7337-4C03-9CCC-DBCF6F049E51}"/>
</file>

<file path=customXml/itemProps2.xml><?xml version="1.0" encoding="utf-8"?>
<ds:datastoreItem xmlns:ds="http://schemas.openxmlformats.org/officeDocument/2006/customXml" ds:itemID="{C6DF2F69-2ED3-4F2F-AD26-EBDC30C42190}"/>
</file>

<file path=customXml/itemProps3.xml><?xml version="1.0" encoding="utf-8"?>
<ds:datastoreItem xmlns:ds="http://schemas.openxmlformats.org/officeDocument/2006/customXml" ds:itemID="{2C5CDF6C-F5FB-4E7C-9F2A-93CBD4FC8FF5}"/>
</file>

<file path=customXml/itemProps4.xml><?xml version="1.0" encoding="utf-8"?>
<ds:datastoreItem xmlns:ds="http://schemas.openxmlformats.org/officeDocument/2006/customXml" ds:itemID="{E019EAC2-A07B-46B1-B041-7DCD6E10459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SIIF-Ejecución</vt:lpstr>
      <vt:lpstr>Ejecución Tipo de Gasto</vt:lpstr>
      <vt:lpstr>Ejecución Funcionamiento</vt:lpstr>
      <vt:lpstr>Ejecución Inversión</vt:lpstr>
      <vt:lpstr>Ejecución Deuda</vt:lpstr>
      <vt:lpstr>TOTAL REZAGO 2023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Lina Maria Ramirez Parga</dc:creator>
  <cp:lastModifiedBy>Windows User</cp:lastModifiedBy>
  <dcterms:created xsi:type="dcterms:W3CDTF">2019-03-05T22:41:23Z</dcterms:created>
  <dcterms:modified xsi:type="dcterms:W3CDTF">2024-10-02T20:02:47Z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0x01010003771CD363302B4F8201F63E4A3C4F9A</vt:lpwstr>
  </property>
  <property fmtid="{D5CDD505-2E9C-101B-9397-08002B2CF9AE}" pid="3" name="_dlc_DocIdItemGuid">
    <vt:lpwstr>e66f540f-fea3-4865-96c5-8003f4375764</vt:lpwstr>
  </property>
  <property fmtid="{D5CDD505-2E9C-101B-9397-08002B2CF9AE}" pid="4" name="TaxKeyword">
    <vt:lpwstr/>
  </property>
  <property fmtid="{D5CDD505-2E9C-101B-9397-08002B2CF9AE}" pid="5" name="TaxCatchAll">
    <vt:lpwstr/>
  </property>
  <property fmtid="{D5CDD505-2E9C-101B-9397-08002B2CF9AE}" pid="6" name="TaxKeywordTaxHTField">
    <vt:lpwstr/>
  </property>
</Properties>
</file>