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sroncancio_dnp_gov_co/Documents/SULMA 2025/Informes de Ejecución Presupuestal 2025/"/>
    </mc:Choice>
  </mc:AlternateContent>
  <xr:revisionPtr revIDLastSave="13" documentId="8_{AFDFE441-82BE-4017-B5B1-8BF10C05B6DD}" xr6:coauthVersionLast="47" xr6:coauthVersionMax="47" xr10:uidLastSave="{0FC4AE62-6D0F-4C77-8B03-365A9C36B6C9}"/>
  <bookViews>
    <workbookView xWindow="-120" yWindow="-120" windowWidth="20730" windowHeight="11040" xr2:uid="{00000000-000D-0000-FFFF-FFFF00000000}"/>
  </bookViews>
  <sheets>
    <sheet name="SIIF-Ejecución" sheetId="1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4" sheetId="48" r:id="rId6"/>
  </sheets>
  <definedNames>
    <definedName name="_xlnm._FilterDatabase" localSheetId="1" hidden="1">'Ejecución Tipo de Gasto'!$A$5:$O$15</definedName>
    <definedName name="_xlnm._FilterDatabase" localSheetId="0" hidden="1">'SIIF-Ejecución'!$A$4:$AA$32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48" l="1"/>
  <c r="R14" i="48"/>
  <c r="K14" i="48"/>
  <c r="O14" i="48" s="1"/>
  <c r="H14" i="48"/>
  <c r="I14" i="48" s="1"/>
  <c r="G14" i="48"/>
  <c r="E14" i="48"/>
  <c r="K13" i="48"/>
  <c r="S12" i="48"/>
  <c r="S15" i="48" s="1"/>
  <c r="Q12" i="48"/>
  <c r="Q15" i="48" s="1"/>
  <c r="N12" i="48"/>
  <c r="N15" i="48" s="1"/>
  <c r="L12" i="48"/>
  <c r="L15" i="48" s="1"/>
  <c r="J12" i="48"/>
  <c r="J15" i="48" s="1"/>
  <c r="F12" i="48"/>
  <c r="F15" i="48" s="1"/>
  <c r="D12" i="48"/>
  <c r="D15" i="48" s="1"/>
  <c r="E15" i="48" s="1"/>
  <c r="C12" i="48"/>
  <c r="C15" i="48" s="1"/>
  <c r="K11" i="48"/>
  <c r="P11" i="48" s="1"/>
  <c r="H11" i="48"/>
  <c r="I11" i="48" s="1"/>
  <c r="G11" i="48"/>
  <c r="E11" i="48"/>
  <c r="K10" i="48"/>
  <c r="P10" i="48" s="1"/>
  <c r="H10" i="48"/>
  <c r="I10" i="48" s="1"/>
  <c r="G10" i="48"/>
  <c r="E10" i="48"/>
  <c r="T9" i="48"/>
  <c r="R9" i="48"/>
  <c r="K9" i="48"/>
  <c r="P9" i="48" s="1"/>
  <c r="H9" i="48"/>
  <c r="I9" i="48" s="1"/>
  <c r="G9" i="48"/>
  <c r="E9" i="48"/>
  <c r="T8" i="48"/>
  <c r="R8" i="48"/>
  <c r="K8" i="48"/>
  <c r="M8" i="48" s="1"/>
  <c r="H8" i="48"/>
  <c r="H12" i="48" s="1"/>
  <c r="G8" i="48"/>
  <c r="E8" i="48"/>
  <c r="O8" i="48" l="1"/>
  <c r="E12" i="48"/>
  <c r="P8" i="48"/>
  <c r="G15" i="48"/>
  <c r="P14" i="48"/>
  <c r="R15" i="48"/>
  <c r="H15" i="48"/>
  <c r="I15" i="48" s="1"/>
  <c r="I12" i="48"/>
  <c r="T15" i="48"/>
  <c r="I8" i="48"/>
  <c r="M9" i="48"/>
  <c r="R12" i="48"/>
  <c r="O9" i="48"/>
  <c r="G12" i="48"/>
  <c r="K12" i="48"/>
  <c r="M14" i="48"/>
  <c r="T12" i="48"/>
  <c r="D16" i="7"/>
  <c r="P16" i="7" s="1"/>
  <c r="O16" i="7"/>
  <c r="L16" i="7"/>
  <c r="I16" i="7"/>
  <c r="F16" i="7"/>
  <c r="E16" i="7"/>
  <c r="Q32" i="1"/>
  <c r="R32" i="1"/>
  <c r="S32" i="1"/>
  <c r="T32" i="1"/>
  <c r="U32" i="1"/>
  <c r="V32" i="1"/>
  <c r="W32" i="1"/>
  <c r="X32" i="1"/>
  <c r="Y32" i="1"/>
  <c r="Z32" i="1"/>
  <c r="AA32" i="1"/>
  <c r="M16" i="7" l="1"/>
  <c r="H16" i="7"/>
  <c r="K15" i="48"/>
  <c r="P12" i="48"/>
  <c r="M12" i="48"/>
  <c r="O12" i="48"/>
  <c r="J16" i="7"/>
  <c r="N16" i="7"/>
  <c r="G16" i="7"/>
  <c r="K16" i="7"/>
  <c r="P15" i="48" l="1"/>
  <c r="O15" i="48"/>
  <c r="M15" i="48"/>
  <c r="O16" i="8" l="1"/>
  <c r="L16" i="8"/>
  <c r="I16" i="8"/>
  <c r="F16" i="8"/>
  <c r="E16" i="8"/>
  <c r="D16" i="8"/>
  <c r="O14" i="8"/>
  <c r="L14" i="8"/>
  <c r="I14" i="8"/>
  <c r="F14" i="8"/>
  <c r="E14" i="8"/>
  <c r="D14" i="8"/>
  <c r="P14" i="8" s="1"/>
  <c r="P16" i="8" l="1"/>
  <c r="J16" i="8"/>
  <c r="M14" i="8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E12" i="7"/>
  <c r="D12" i="7"/>
  <c r="O11" i="7"/>
  <c r="L11" i="7"/>
  <c r="I11" i="7"/>
  <c r="F11" i="7"/>
  <c r="E11" i="7"/>
  <c r="D11" i="7"/>
  <c r="H12" i="7" l="1"/>
  <c r="P12" i="7"/>
  <c r="P11" i="7"/>
  <c r="J12" i="7"/>
  <c r="M12" i="7"/>
  <c r="N11" i="7"/>
  <c r="N12" i="7"/>
  <c r="J11" i="7"/>
  <c r="G12" i="7"/>
  <c r="K12" i="7"/>
  <c r="M11" i="7"/>
  <c r="G11" i="7"/>
  <c r="K11" i="7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0" i="8"/>
  <c r="L20" i="8"/>
  <c r="I20" i="8"/>
  <c r="F20" i="8"/>
  <c r="E20" i="8"/>
  <c r="D20" i="8"/>
  <c r="H21" i="8" l="1"/>
  <c r="H20" i="8"/>
  <c r="J20" i="8"/>
  <c r="M21" i="8"/>
  <c r="P21" i="8"/>
  <c r="P20" i="8"/>
  <c r="J21" i="8"/>
  <c r="G21" i="8"/>
  <c r="K21" i="8"/>
  <c r="N21" i="8"/>
  <c r="M20" i="8"/>
  <c r="K20" i="8"/>
  <c r="G20" i="8"/>
  <c r="N20" i="8"/>
  <c r="O17" i="7"/>
  <c r="L17" i="7"/>
  <c r="I17" i="7"/>
  <c r="F17" i="7"/>
  <c r="E17" i="7"/>
  <c r="D17" i="7"/>
  <c r="H17" i="7" l="1"/>
  <c r="P17" i="7"/>
  <c r="J17" i="7"/>
  <c r="M17" i="7"/>
  <c r="G17" i="7"/>
  <c r="N17" i="7"/>
  <c r="K17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8" i="7"/>
  <c r="D19" i="7"/>
  <c r="H17" i="8" l="1"/>
  <c r="H12" i="8"/>
  <c r="H10" i="8"/>
  <c r="H8" i="8"/>
  <c r="H19" i="8"/>
  <c r="H15" i="8"/>
  <c r="H11" i="8"/>
  <c r="H9" i="8"/>
  <c r="H7" i="8"/>
  <c r="H18" i="8"/>
  <c r="F22" i="8"/>
  <c r="O22" i="8"/>
  <c r="E22" i="8"/>
  <c r="L22" i="8"/>
  <c r="D22" i="8"/>
  <c r="I22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2" i="8" l="1"/>
  <c r="J22" i="8"/>
  <c r="M22" i="8"/>
  <c r="P22" i="8"/>
  <c r="G22" i="8"/>
  <c r="N22" i="8"/>
  <c r="K22" i="8"/>
  <c r="O8" i="7" l="1"/>
  <c r="O9" i="7"/>
  <c r="O10" i="7"/>
  <c r="O13" i="7"/>
  <c r="O14" i="7"/>
  <c r="O15" i="7"/>
  <c r="O18" i="7"/>
  <c r="O19" i="7"/>
  <c r="P19" i="7" s="1"/>
  <c r="O7" i="7"/>
  <c r="L9" i="7"/>
  <c r="L10" i="7"/>
  <c r="L13" i="7"/>
  <c r="L14" i="7"/>
  <c r="L15" i="7"/>
  <c r="L18" i="7"/>
  <c r="L19" i="7"/>
  <c r="N19" i="7" s="1"/>
  <c r="L8" i="7"/>
  <c r="L7" i="7"/>
  <c r="I8" i="7"/>
  <c r="I9" i="7"/>
  <c r="I10" i="7"/>
  <c r="I13" i="7"/>
  <c r="I14" i="7"/>
  <c r="I15" i="7"/>
  <c r="I18" i="7"/>
  <c r="I19" i="7"/>
  <c r="K19" i="7" s="1"/>
  <c r="E8" i="7"/>
  <c r="E9" i="7"/>
  <c r="E10" i="7"/>
  <c r="E13" i="7"/>
  <c r="E14" i="7"/>
  <c r="E15" i="7"/>
  <c r="E18" i="7"/>
  <c r="E19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F14" i="7"/>
  <c r="F15" i="7"/>
  <c r="F19" i="7"/>
  <c r="H19" i="7" s="1"/>
  <c r="F7" i="7"/>
  <c r="D8" i="7"/>
  <c r="D9" i="7"/>
  <c r="H9" i="7" s="1"/>
  <c r="D10" i="7"/>
  <c r="D13" i="7"/>
  <c r="H13" i="7" s="1"/>
  <c r="D14" i="7"/>
  <c r="H14" i="7" s="1"/>
  <c r="D15" i="7"/>
  <c r="H15" i="7" s="1"/>
  <c r="D18" i="7"/>
  <c r="H18" i="7" s="1"/>
  <c r="D7" i="7"/>
  <c r="C13" i="2"/>
  <c r="D23" i="8" s="1"/>
  <c r="N13" i="2"/>
  <c r="O23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3" i="8" s="1"/>
  <c r="O5" i="2"/>
  <c r="N5" i="2"/>
  <c r="K5" i="2"/>
  <c r="J5" i="2"/>
  <c r="H5" i="2"/>
  <c r="F5" i="2"/>
  <c r="E5" i="2"/>
  <c r="D5" i="2"/>
  <c r="C5" i="2"/>
  <c r="G5" i="2" s="1"/>
  <c r="B5" i="2"/>
  <c r="A5" i="2"/>
  <c r="H10" i="7" l="1"/>
  <c r="P8" i="7"/>
  <c r="H8" i="7"/>
  <c r="G18" i="7"/>
  <c r="G19" i="7"/>
  <c r="M5" i="7"/>
  <c r="L5" i="2"/>
  <c r="N5" i="7"/>
  <c r="P9" i="7"/>
  <c r="N14" i="7"/>
  <c r="K10" i="7"/>
  <c r="E20" i="7"/>
  <c r="O20" i="7"/>
  <c r="L23" i="8"/>
  <c r="L20" i="7"/>
  <c r="I23" i="8"/>
  <c r="F20" i="7"/>
  <c r="I20" i="7"/>
  <c r="D20" i="7"/>
  <c r="P5" i="7"/>
  <c r="G5" i="7"/>
  <c r="J5" i="7"/>
  <c r="J10" i="7"/>
  <c r="J13" i="7"/>
  <c r="K5" i="7"/>
  <c r="M5" i="2"/>
  <c r="I5" i="2"/>
  <c r="H5" i="7"/>
  <c r="M10" i="7"/>
  <c r="J8" i="7"/>
  <c r="M18" i="7"/>
  <c r="M9" i="7"/>
  <c r="K7" i="7"/>
  <c r="M15" i="7"/>
  <c r="M14" i="7"/>
  <c r="J9" i="7"/>
  <c r="K13" i="7"/>
  <c r="P15" i="7"/>
  <c r="M7" i="7"/>
  <c r="J7" i="7"/>
  <c r="M13" i="7"/>
  <c r="J15" i="7"/>
  <c r="J14" i="7"/>
  <c r="M8" i="7"/>
  <c r="J18" i="7"/>
  <c r="G13" i="7"/>
  <c r="K18" i="7"/>
  <c r="K9" i="7"/>
  <c r="N13" i="7"/>
  <c r="P14" i="7"/>
  <c r="M19" i="7"/>
  <c r="K8" i="7"/>
  <c r="P13" i="7"/>
  <c r="K15" i="7"/>
  <c r="N7" i="7"/>
  <c r="G10" i="7"/>
  <c r="K14" i="7"/>
  <c r="N10" i="7"/>
  <c r="P7" i="7"/>
  <c r="G7" i="7"/>
  <c r="G9" i="7"/>
  <c r="N18" i="7"/>
  <c r="N9" i="7"/>
  <c r="P10" i="7"/>
  <c r="G8" i="7"/>
  <c r="N8" i="7"/>
  <c r="P18" i="7"/>
  <c r="G15" i="7"/>
  <c r="N15" i="7"/>
  <c r="J19" i="7"/>
  <c r="G14" i="7"/>
  <c r="H7" i="7"/>
  <c r="H20" i="7" l="1"/>
  <c r="J20" i="7"/>
  <c r="M20" i="7"/>
  <c r="G20" i="7"/>
  <c r="K20" i="7"/>
  <c r="P20" i="7"/>
  <c r="N20" i="7"/>
  <c r="E8" i="2"/>
  <c r="I8" i="2" s="1"/>
  <c r="E9" i="2"/>
  <c r="I9" i="2" s="1"/>
  <c r="E10" i="2"/>
  <c r="I10" i="2" s="1"/>
  <c r="E7" i="2"/>
  <c r="D13" i="2" l="1"/>
  <c r="E23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3" i="8" s="1"/>
  <c r="M7" i="2"/>
  <c r="I13" i="2"/>
  <c r="J23" i="8" s="1"/>
  <c r="D11" i="2"/>
  <c r="D14" i="2" s="1"/>
  <c r="N11" i="2"/>
  <c r="O21" i="7" s="1"/>
  <c r="E11" i="2"/>
  <c r="F21" i="7" s="1"/>
  <c r="J7" i="2"/>
  <c r="F8" i="2"/>
  <c r="K11" i="2"/>
  <c r="G8" i="2"/>
  <c r="L7" i="2"/>
  <c r="L8" i="2"/>
  <c r="C11" i="2"/>
  <c r="D21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3" i="8" s="1"/>
  <c r="M8" i="2"/>
  <c r="L21" i="7" l="1"/>
  <c r="I21" i="7"/>
  <c r="E21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H21" i="7" s="1"/>
  <c r="K15" i="2" l="1"/>
  <c r="H15" i="2"/>
  <c r="G14" i="2"/>
  <c r="G15" i="2" s="1"/>
  <c r="L14" i="2"/>
  <c r="I14" i="2"/>
  <c r="J21" i="7"/>
  <c r="J14" i="2"/>
  <c r="M14" i="2"/>
  <c r="F14" i="2"/>
  <c r="O14" i="2"/>
</calcChain>
</file>

<file path=xl/sharedStrings.xml><?xml version="1.0" encoding="utf-8"?>
<sst xmlns="http://schemas.openxmlformats.org/spreadsheetml/2006/main" count="659" uniqueCount="199">
  <si>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</si>
  <si>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</si>
  <si>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</si>
  <si>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</si>
  <si>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</si>
  <si>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</si>
  <si>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</si>
  <si>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</si>
  <si>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</si>
  <si>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</si>
  <si>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</si>
  <si>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</si>
  <si>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</si>
  <si>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</si>
  <si>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</si>
  <si>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</si>
  <si>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</si>
  <si>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</si>
  <si>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</si>
  <si>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</si>
  <si>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</si>
  <si>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</si>
  <si>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</si>
  <si>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</si>
  <si>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</si>
  <si>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</si>
  <si>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</si>
  <si>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</si>
  <si>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</si>
  <si>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</si>
  <si>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</si>
  <si>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</si>
  <si>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</si>
  <si>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</si>
  <si>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</si>
  <si>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</si>
  <si>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</si>
  <si>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</si>
  <si>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</si>
  <si>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</si>
  <si>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</si>
  <si>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</si>
  <si>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</si>
  <si>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</si>
  <si>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</si>
  <si>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</si>
  <si>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</si>
  <si>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</si>
  <si>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</si>
  <si>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</si>
  <si>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</si>
  <si>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</si>
  <si>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</si>
  <si>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</si>
  <si>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</si>
  <si>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</si>
  <si>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</si>
  <si>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</si>
  <si>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</si>
  <si>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</si>
  <si>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</si>
  <si>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</si>
  <si>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</si>
  <si>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</si>
  <si>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</si>
  <si>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</si>
  <si>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</si>
  <si>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</si>
  <si>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</si>
  <si>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</si>
  <si>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</si>
  <si>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</si>
  <si>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</si>
  <si>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</si>
  <si>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</si>
  <si>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</si>
  <si>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</si>
  <si>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</si>
  <si>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</si>
  <si>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</si>
  <si>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</si>
  <si>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</si>
  <si>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</si>
  <si>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</si>
  <si>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</si>
  <si>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</si>
  <si>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</si>
  <si>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</si>
  <si>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</si>
  <si>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</si>
  <si>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</si>
  <si>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</si>
  <si>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</si>
  <si>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</si>
  <si>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</si>
  <si>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</si>
  <si>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</si>
  <si>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</si>
  <si>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</si>
  <si>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</si>
  <si>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</si>
  <si>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</si>
  <si>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</si>
  <si>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</si>
  <si>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</si>
  <si>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</si>
  <si>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</si>
  <si>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</si>
  <si>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</si>
  <si>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</si>
  <si>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</si>
  <si>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</si>
  <si>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</si>
  <si>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</si>
  <si>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</si>
  <si>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</si>
  <si>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</si>
  <si>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</si>
  <si>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</si>
  <si>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</si>
  <si>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</si>
  <si>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</si>
  <si>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</si>
  <si>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</si>
  <si>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</si>
  <si>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</si>
  <si>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</si>
  <si>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</si>
  <si>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</si>
  <si>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</si>
  <si>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</si>
  <si>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</si>
  <si>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</si>
  <si>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</si>
  <si>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</si>
  <si>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8</t>
  </si>
  <si>
    <t>7</t>
  </si>
  <si>
    <t>33</t>
  </si>
  <si>
    <t>34</t>
  </si>
  <si>
    <t>35</t>
  </si>
  <si>
    <t>SERVICIO A LA DEUDA</t>
  </si>
  <si>
    <t>DEPARTAMENTO NACIONAL DE PLANEACION - GESTION GENERAL</t>
  </si>
  <si>
    <t>38</t>
  </si>
  <si>
    <t>A-03-03-01-999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</si>
  <si>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</si>
  <si>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</si>
  <si>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</si>
  <si>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</si>
  <si>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</si>
  <si>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</si>
  <si>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</si>
  <si>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</si>
  <si>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</si>
  <si>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</si>
  <si>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</si>
  <si>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</si>
  <si>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</si>
  <si>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</si>
  <si>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</si>
  <si>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</si>
  <si>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</si>
  <si>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</si>
  <si>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</si>
  <si>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</si>
  <si>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</si>
  <si>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</si>
  <si>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</si>
  <si>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</si>
  <si>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</si>
  <si>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</si>
  <si>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</si>
  <si>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</si>
  <si>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</si>
  <si>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</si>
  <si>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A-03-04-02-014</t>
  </si>
  <si>
    <t>AUXILIO FUNERARIO (NO DE PENSIONES)</t>
  </si>
  <si>
    <t>CONSTITUCIÓN Y EJECUCIÓN REZAGO PRESUPUESTAL  VIGENCIA 2024 POR TIPO DE GASTO</t>
  </si>
  <si>
    <t>RESERVA PPTAL 2024</t>
  </si>
  <si>
    <t>% RESERVA PPTAL 2024</t>
  </si>
  <si>
    <t>CUENTA POR PAGAR 2024</t>
  </si>
  <si>
    <t>% CUENTAS POR PAGAR 2024</t>
  </si>
  <si>
    <t>TOTAL REZAGO PPTAL 2024</t>
  </si>
  <si>
    <t>% REZAGO PPTAL 2024</t>
  </si>
  <si>
    <t>TOTAL REDUCIONES RESERVA PPTAL 2024</t>
  </si>
  <si>
    <t>TOTAL RESERVA PPTAL 2024 (-) REDUCCIONES</t>
  </si>
  <si>
    <t>OBLIGACION RESERVA PPTAL 2024</t>
  </si>
  <si>
    <t>% OBLIGACION RESERVA PPTAL 2024</t>
  </si>
  <si>
    <t>PAGOS RESERVA PPTAL 2024</t>
  </si>
  <si>
    <t>% PAGOS RESERVA PPTAL 2024</t>
  </si>
  <si>
    <t>RESERVA PRESPUESTAL 2024 NO EJECUTADA</t>
  </si>
  <si>
    <t>OBLIGACION 
C X P 2024</t>
  </si>
  <si>
    <t>% OBLIGACION C X P 2024</t>
  </si>
  <si>
    <t>PAGOS C X P PPTAL 2024</t>
  </si>
  <si>
    <t>% PAGOS C X P 2024</t>
  </si>
  <si>
    <t>5. CONVERGENCIA REGIONAL / B. ENTIDADES PÚBLICAS TERRITORIALES Y NACIONALES FORTALECIDAS - [DISTRIBUCIÓN PREVIO CONCEPTO  DNP]</t>
  </si>
  <si>
    <t>C-0301-1000-41-51102E</t>
  </si>
  <si>
    <t>41</t>
  </si>
  <si>
    <t>Enero-Febrero</t>
  </si>
  <si>
    <t>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</si>
</sst>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auto="1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41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33" fillId="0" borderId="0"/>
    <xf numFmtId="41" fontId="1" fillId="0" borderId="0" applyFont="0" applyFill="0" applyBorder="0" applyAlignment="0" applyProtection="0"/>
    <xf numFmtId="0" fontId="34" fillId="0" borderId="0"/>
  </cellStyleXfs>
  <cellXfs count="151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2" fillId="3" borderId="0" xfId="1" applyNumberFormat="1" applyFont="1" applyFill="1" applyProtection="1"/>
    <xf numFmtId="0" fontId="1" fillId="3" borderId="0" xfId="0" applyFont="1" applyFill="1"/>
    <xf numFmtId="0" fontId="27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readingOrder="1"/>
    </xf>
    <xf numFmtId="4" fontId="28" fillId="0" borderId="0" xfId="0" applyNumberFormat="1" applyFont="1" applyAlignment="1">
      <alignment horizontal="center" vertical="center" readingOrder="1"/>
    </xf>
    <xf numFmtId="4" fontId="29" fillId="0" borderId="0" xfId="0" applyNumberFormat="1" applyFont="1" applyAlignment="1">
      <alignment vertical="center" readingOrder="1"/>
    </xf>
    <xf numFmtId="4" fontId="29" fillId="0" borderId="0" xfId="0" applyNumberFormat="1" applyFont="1" applyAlignment="1">
      <alignment horizontal="center" vertical="center" readingOrder="1"/>
    </xf>
    <xf numFmtId="14" fontId="20" fillId="0" borderId="1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left" vertical="center" readingOrder="1"/>
    </xf>
    <xf numFmtId="0" fontId="20" fillId="0" borderId="1" xfId="0" applyFont="1" applyBorder="1" applyAlignment="1">
      <alignment horizontal="center" vertical="center" readingOrder="1"/>
    </xf>
    <xf numFmtId="4" fontId="20" fillId="0" borderId="1" xfId="0" applyNumberFormat="1" applyFont="1" applyBorder="1" applyAlignment="1">
      <alignment horizontal="left" vertical="center" readingOrder="1"/>
    </xf>
    <xf numFmtId="4" fontId="20" fillId="0" borderId="1" xfId="0" applyNumberFormat="1" applyFont="1" applyBorder="1" applyAlignment="1">
      <alignment horizontal="right" vertical="center" readingOrder="1"/>
    </xf>
    <xf numFmtId="14" fontId="20" fillId="0" borderId="1" xfId="0" applyNumberFormat="1" applyFont="1" applyFill="1" applyBorder="1" applyAlignment="1">
      <alignment horizontal="center" vertical="center" readingOrder="1"/>
    </xf>
    <xf numFmtId="0" fontId="20" fillId="0" borderId="1" xfId="0" applyFont="1" applyFill="1" applyBorder="1" applyAlignment="1">
      <alignment horizontal="left" vertical="center" readingOrder="1"/>
    </xf>
    <xf numFmtId="0" fontId="20" fillId="0" borderId="1" xfId="0" applyFont="1" applyFill="1" applyBorder="1" applyAlignment="1">
      <alignment horizontal="center" vertical="center" readingOrder="1"/>
    </xf>
    <xf numFmtId="4" fontId="20" fillId="0" borderId="1" xfId="0" applyNumberFormat="1" applyFont="1" applyFill="1" applyBorder="1" applyAlignment="1">
      <alignment horizontal="left" vertical="center" readingOrder="1"/>
    </xf>
    <xf numFmtId="4" fontId="20" fillId="0" borderId="1" xfId="0" applyNumberFormat="1" applyFont="1" applyFill="1" applyBorder="1" applyAlignment="1">
      <alignment horizontal="right" vertical="center" readingOrder="1"/>
    </xf>
    <xf numFmtId="4" fontId="29" fillId="0" borderId="0" xfId="0" applyNumberFormat="1" applyFont="1" applyFill="1" applyAlignment="1">
      <alignment vertical="center" readingOrder="1"/>
    </xf>
    <xf numFmtId="14" fontId="29" fillId="0" borderId="1" xfId="0" applyNumberFormat="1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left" vertical="center" readingOrder="1"/>
    </xf>
    <xf numFmtId="0" fontId="29" fillId="0" borderId="1" xfId="0" applyFont="1" applyFill="1" applyBorder="1" applyAlignment="1">
      <alignment horizontal="center" vertical="center" readingOrder="1"/>
    </xf>
    <xf numFmtId="0" fontId="30" fillId="5" borderId="1" xfId="0" applyFont="1" applyFill="1" applyBorder="1" applyAlignment="1">
      <alignment horizontal="center" vertical="center" readingOrder="1"/>
    </xf>
    <xf numFmtId="43" fontId="27" fillId="5" borderId="1" xfId="1" applyFont="1" applyFill="1" applyBorder="1" applyAlignment="1">
      <alignment horizontal="left" vertical="center" readingOrder="1"/>
    </xf>
    <xf numFmtId="43" fontId="31" fillId="0" borderId="1" xfId="1" applyFont="1" applyFill="1" applyBorder="1" applyAlignment="1">
      <alignment horizontal="left" vertical="center" readingOrder="1"/>
    </xf>
    <xf numFmtId="14" fontId="29" fillId="0" borderId="1" xfId="0" applyNumberFormat="1" applyFont="1" applyBorder="1" applyAlignment="1">
      <alignment horizontal="center" vertical="center" readingOrder="1"/>
    </xf>
    <xf numFmtId="0" fontId="29" fillId="0" borderId="1" xfId="0" applyFont="1" applyBorder="1" applyAlignment="1">
      <alignment horizontal="left" vertical="center" readingOrder="1"/>
    </xf>
    <xf numFmtId="0" fontId="29" fillId="0" borderId="1" xfId="0" applyFont="1" applyBorder="1" applyAlignment="1">
      <alignment horizontal="center" vertical="center" readingOrder="1"/>
    </xf>
    <xf numFmtId="43" fontId="29" fillId="0" borderId="1" xfId="1" applyFont="1" applyFill="1" applyBorder="1" applyAlignment="1">
      <alignment horizontal="left" vertical="center" readingOrder="1"/>
    </xf>
    <xf numFmtId="43" fontId="29" fillId="0" borderId="1" xfId="1" applyFont="1" applyFill="1" applyBorder="1" applyAlignment="1">
      <alignment horizontal="right" vertical="center" readingOrder="1"/>
    </xf>
    <xf numFmtId="165" fontId="20" fillId="0" borderId="1" xfId="0" applyNumberFormat="1" applyFont="1" applyBorder="1" applyAlignment="1">
      <alignment horizontal="right" vertical="center" wrapText="1" readingOrder="1"/>
    </xf>
    <xf numFmtId="0" fontId="28" fillId="0" borderId="1" xfId="0" applyFont="1" applyBorder="1" applyAlignment="1">
      <alignment horizontal="center" vertical="center" readingOrder="1"/>
    </xf>
    <xf numFmtId="0" fontId="28" fillId="0" borderId="1" xfId="0" applyFont="1" applyBorder="1" applyAlignment="1">
      <alignment horizontal="left" vertical="center" readingOrder="1"/>
    </xf>
    <xf numFmtId="4" fontId="28" fillId="0" borderId="1" xfId="0" applyNumberFormat="1" applyFont="1" applyBorder="1" applyAlignment="1">
      <alignment horizontal="right" vertical="center" readingOrder="1"/>
    </xf>
    <xf numFmtId="0" fontId="29" fillId="0" borderId="0" xfId="0" applyFont="1" applyAlignment="1">
      <alignment vertical="center" readingOrder="1"/>
    </xf>
    <xf numFmtId="0" fontId="29" fillId="0" borderId="0" xfId="0" applyFont="1" applyAlignment="1">
      <alignment horizontal="center" vertical="center" readingOrder="1"/>
    </xf>
    <xf numFmtId="0" fontId="32" fillId="0" borderId="6" xfId="0" applyFont="1" applyBorder="1" applyAlignment="1">
      <alignment horizontal="left" vertical="center" readingOrder="1"/>
    </xf>
    <xf numFmtId="0" fontId="32" fillId="0" borderId="7" xfId="0" applyFont="1" applyBorder="1" applyAlignment="1">
      <alignment horizontal="left" vertical="center" readingOrder="1"/>
    </xf>
    <xf numFmtId="43" fontId="7" fillId="0" borderId="2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" fontId="35" fillId="0" borderId="0" xfId="3" applyNumberFormat="1" applyFont="1" applyAlignment="1">
      <alignment vertical="center"/>
    </xf>
    <xf numFmtId="4" fontId="36" fillId="0" borderId="0" xfId="10" applyNumberFormat="1" applyFont="1" applyAlignment="1" applyProtection="1">
      <alignment vertical="center" wrapText="1"/>
      <protection locked="0"/>
    </xf>
    <xf numFmtId="4" fontId="37" fillId="0" borderId="0" xfId="3" applyNumberFormat="1" applyFont="1" applyAlignment="1" applyProtection="1">
      <alignment vertical="center"/>
      <protection locked="0"/>
    </xf>
    <xf numFmtId="4" fontId="36" fillId="0" borderId="0" xfId="10" applyNumberFormat="1" applyFont="1" applyAlignment="1" applyProtection="1">
      <alignment vertical="center"/>
      <protection locked="0"/>
    </xf>
    <xf numFmtId="0" fontId="13" fillId="0" borderId="0" xfId="10"/>
    <xf numFmtId="4" fontId="38" fillId="0" borderId="0" xfId="3" applyNumberFormat="1" applyFont="1" applyAlignment="1">
      <alignment vertical="center"/>
    </xf>
    <xf numFmtId="4" fontId="39" fillId="0" borderId="0" xfId="10" applyNumberFormat="1" applyFont="1" applyAlignment="1">
      <alignment vertical="center"/>
    </xf>
    <xf numFmtId="4" fontId="36" fillId="0" borderId="0" xfId="10" applyNumberFormat="1" applyFont="1" applyAlignment="1" applyProtection="1">
      <alignment horizontal="center" vertical="center"/>
      <protection locked="0"/>
    </xf>
    <xf numFmtId="49" fontId="40" fillId="0" borderId="2" xfId="10" applyNumberFormat="1" applyFont="1" applyBorder="1" applyAlignment="1">
      <alignment vertical="center" wrapText="1"/>
    </xf>
    <xf numFmtId="15" fontId="40" fillId="0" borderId="2" xfId="10" applyNumberFormat="1" applyFont="1" applyBorder="1" applyAlignment="1" applyProtection="1">
      <alignment horizontal="center" vertical="center" wrapText="1"/>
      <protection locked="0"/>
    </xf>
    <xf numFmtId="0" fontId="36" fillId="2" borderId="2" xfId="10" applyFont="1" applyFill="1" applyBorder="1" applyAlignment="1">
      <alignment horizontal="center" vertical="center" wrapText="1"/>
    </xf>
    <xf numFmtId="4" fontId="36" fillId="2" borderId="2" xfId="10" applyNumberFormat="1" applyFont="1" applyFill="1" applyBorder="1" applyAlignment="1">
      <alignment horizontal="center" vertical="center" wrapText="1"/>
    </xf>
    <xf numFmtId="0" fontId="40" fillId="2" borderId="2" xfId="10" applyFont="1" applyFill="1" applyBorder="1" applyAlignment="1">
      <alignment horizontal="center" vertical="center" wrapText="1"/>
    </xf>
    <xf numFmtId="4" fontId="40" fillId="2" borderId="2" xfId="10" applyNumberFormat="1" applyFont="1" applyFill="1" applyBorder="1" applyAlignment="1">
      <alignment horizontal="center" vertical="center" wrapText="1"/>
    </xf>
    <xf numFmtId="4" fontId="40" fillId="6" borderId="2" xfId="10" applyNumberFormat="1" applyFont="1" applyFill="1" applyBorder="1" applyAlignment="1">
      <alignment horizontal="center" vertical="center" wrapText="1"/>
    </xf>
    <xf numFmtId="0" fontId="39" fillId="0" borderId="0" xfId="10" applyFont="1"/>
    <xf numFmtId="0" fontId="36" fillId="0" borderId="2" xfId="10" applyFont="1" applyBorder="1" applyAlignment="1">
      <alignment horizontal="center" vertical="center" wrapText="1"/>
    </xf>
    <xf numFmtId="4" fontId="36" fillId="0" borderId="2" xfId="10" applyNumberFormat="1" applyFont="1" applyBorder="1" applyAlignment="1">
      <alignment vertical="center" wrapText="1"/>
    </xf>
    <xf numFmtId="4" fontId="36" fillId="0" borderId="2" xfId="8" applyNumberFormat="1" applyFont="1" applyFill="1" applyBorder="1" applyAlignment="1" applyProtection="1">
      <alignment horizontal="right" vertical="center"/>
    </xf>
    <xf numFmtId="10" fontId="36" fillId="0" borderId="2" xfId="9" applyNumberFormat="1" applyFont="1" applyFill="1" applyBorder="1" applyAlignment="1" applyProtection="1">
      <alignment horizontal="center" vertical="center"/>
    </xf>
    <xf numFmtId="4" fontId="40" fillId="0" borderId="2" xfId="8" applyNumberFormat="1" applyFont="1" applyFill="1" applyBorder="1" applyAlignment="1" applyProtection="1">
      <alignment horizontal="right" vertical="center"/>
    </xf>
    <xf numFmtId="4" fontId="40" fillId="2" borderId="2" xfId="10" applyNumberFormat="1" applyFont="1" applyFill="1" applyBorder="1" applyAlignment="1">
      <alignment vertical="center" wrapText="1"/>
    </xf>
    <xf numFmtId="4" fontId="40" fillId="2" borderId="2" xfId="8" applyNumberFormat="1" applyFont="1" applyFill="1" applyBorder="1" applyAlignment="1" applyProtection="1">
      <alignment horizontal="right" vertical="center" wrapText="1"/>
    </xf>
    <xf numFmtId="10" fontId="40" fillId="2" borderId="2" xfId="9" applyNumberFormat="1" applyFont="1" applyFill="1" applyBorder="1" applyAlignment="1" applyProtection="1">
      <alignment horizontal="center" vertical="center" wrapText="1"/>
    </xf>
    <xf numFmtId="4" fontId="40" fillId="6" borderId="2" xfId="8" applyNumberFormat="1" applyFont="1" applyFill="1" applyBorder="1" applyAlignment="1" applyProtection="1">
      <alignment horizontal="right" vertical="center" wrapText="1"/>
    </xf>
    <xf numFmtId="10" fontId="40" fillId="6" borderId="2" xfId="9" applyNumberFormat="1" applyFont="1" applyFill="1" applyBorder="1" applyAlignment="1" applyProtection="1">
      <alignment horizontal="center" vertical="center" wrapText="1"/>
    </xf>
    <xf numFmtId="0" fontId="40" fillId="0" borderId="2" xfId="10" applyFont="1" applyBorder="1" applyAlignment="1">
      <alignment horizontal="center" vertical="center" wrapText="1"/>
    </xf>
    <xf numFmtId="4" fontId="40" fillId="0" borderId="2" xfId="10" applyNumberFormat="1" applyFont="1" applyBorder="1" applyAlignment="1">
      <alignment vertical="center" wrapText="1"/>
    </xf>
    <xf numFmtId="10" fontId="40" fillId="0" borderId="2" xfId="9" applyNumberFormat="1" applyFont="1" applyFill="1" applyBorder="1" applyAlignment="1" applyProtection="1">
      <alignment horizontal="center" vertical="center"/>
    </xf>
    <xf numFmtId="4" fontId="40" fillId="2" borderId="2" xfId="8" applyNumberFormat="1" applyFont="1" applyFill="1" applyBorder="1" applyAlignment="1" applyProtection="1">
      <alignment vertical="center"/>
    </xf>
    <xf numFmtId="10" fontId="40" fillId="2" borderId="2" xfId="9" applyNumberFormat="1" applyFont="1" applyFill="1" applyBorder="1" applyAlignment="1" applyProtection="1">
      <alignment horizontal="center" vertical="center"/>
    </xf>
    <xf numFmtId="4" fontId="40" fillId="6" borderId="2" xfId="8" applyNumberFormat="1" applyFont="1" applyFill="1" applyBorder="1" applyAlignment="1" applyProtection="1">
      <alignment vertical="center"/>
    </xf>
    <xf numFmtId="4" fontId="36" fillId="0" borderId="0" xfId="8" applyNumberFormat="1" applyFont="1" applyFill="1" applyAlignment="1" applyProtection="1">
      <alignment vertical="center"/>
      <protection locked="0"/>
    </xf>
    <xf numFmtId="4" fontId="36" fillId="0" borderId="0" xfId="8" applyNumberFormat="1" applyFont="1" applyFill="1" applyAlignment="1" applyProtection="1">
      <alignment vertical="center" wrapText="1"/>
    </xf>
    <xf numFmtId="4" fontId="36" fillId="0" borderId="0" xfId="8" applyNumberFormat="1" applyFont="1" applyFill="1" applyBorder="1" applyAlignment="1" applyProtection="1">
      <alignment horizontal="right" vertical="center"/>
    </xf>
    <xf numFmtId="164" fontId="39" fillId="0" borderId="0" xfId="8" applyFont="1"/>
    <xf numFmtId="164" fontId="13" fillId="0" borderId="0" xfId="8" applyFont="1"/>
    <xf numFmtId="10" fontId="13" fillId="0" borderId="0" xfId="10" applyNumberFormat="1"/>
    <xf numFmtId="164" fontId="36" fillId="0" borderId="0" xfId="8" applyFont="1"/>
    <xf numFmtId="14" fontId="36" fillId="0" borderId="1" xfId="0" applyNumberFormat="1" applyFont="1" applyFill="1" applyBorder="1" applyAlignment="1">
      <alignment horizontal="center" vertical="center" readingOrder="1"/>
    </xf>
    <xf numFmtId="0" fontId="36" fillId="0" borderId="1" xfId="0" applyFont="1" applyFill="1" applyBorder="1" applyAlignment="1">
      <alignment horizontal="left" vertical="center" readingOrder="1"/>
    </xf>
    <xf numFmtId="0" fontId="36" fillId="0" borderId="1" xfId="0" applyFont="1" applyFill="1" applyBorder="1" applyAlignment="1">
      <alignment horizontal="center" vertical="center" readingOrder="1"/>
    </xf>
    <xf numFmtId="4" fontId="36" fillId="0" borderId="1" xfId="0" applyNumberFormat="1" applyFont="1" applyFill="1" applyBorder="1" applyAlignment="1">
      <alignment horizontal="left" vertical="center" readingOrder="1"/>
    </xf>
    <xf numFmtId="4" fontId="36" fillId="0" borderId="1" xfId="0" applyNumberFormat="1" applyFont="1" applyFill="1" applyBorder="1" applyAlignment="1">
      <alignment horizontal="right" vertical="center" readingOrder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</cellXfs>
  <cellStyles count="24">
    <cellStyle name="Millares" xfId="1" builtinId="3"/>
    <cellStyle name="Millares [0]" xfId="16" builtinId="6"/>
    <cellStyle name="Millares [0] 2" xfId="22" xr:uid="{00000000-0005-0000-0000-000002000000}"/>
    <cellStyle name="Millares 2" xfId="5" xr:uid="{00000000-0005-0000-0000-000003000000}"/>
    <cellStyle name="Millares 3" xfId="8" xr:uid="{00000000-0005-0000-0000-000004000000}"/>
    <cellStyle name="Normal" xfId="0" builtinId="0"/>
    <cellStyle name="Normal 10" xfId="18" xr:uid="{00000000-0005-0000-0000-000006000000}"/>
    <cellStyle name="Normal 11" xfId="19" xr:uid="{00000000-0005-0000-0000-000007000000}"/>
    <cellStyle name="Normal 12" xfId="20" xr:uid="{00000000-0005-0000-0000-000008000000}"/>
    <cellStyle name="Normal 13" xfId="21" xr:uid="{00000000-0005-0000-0000-000009000000}"/>
    <cellStyle name="Normal 14" xfId="23" xr:uid="{00000000-0005-0000-0000-00000A000000}"/>
    <cellStyle name="Normal 2" xfId="4" xr:uid="{00000000-0005-0000-0000-00000B000000}"/>
    <cellStyle name="Normal 3" xfId="7" xr:uid="{00000000-0005-0000-0000-00000C000000}"/>
    <cellStyle name="Normal 4" xfId="11" xr:uid="{00000000-0005-0000-0000-00000D000000}"/>
    <cellStyle name="Normal 4 2" xfId="10" xr:uid="{00000000-0005-0000-0000-00000E000000}"/>
    <cellStyle name="Normal 5" xfId="12" xr:uid="{00000000-0005-0000-0000-00000F000000}"/>
    <cellStyle name="Normal 6" xfId="13" xr:uid="{00000000-0005-0000-0000-000010000000}"/>
    <cellStyle name="Normal 7" xfId="14" xr:uid="{00000000-0005-0000-0000-000011000000}"/>
    <cellStyle name="Normal 8" xfId="15" xr:uid="{00000000-0005-0000-0000-000012000000}"/>
    <cellStyle name="Normal 9" xfId="17" xr:uid="{00000000-0005-0000-0000-000013000000}"/>
    <cellStyle name="Normal_vigenxdep" xfId="3" xr:uid="{00000000-0005-0000-0000-000014000000}"/>
    <cellStyle name="Porcentaje" xfId="2" builtinId="5"/>
    <cellStyle name="Porcentaje 2" xfId="6" xr:uid="{00000000-0005-0000-0000-000016000000}"/>
    <cellStyle name="Porcentaje 3" xfId="9" xr:uid="{00000000-0005-0000-0000-000017000000}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764482282748</c:v>
                </c:pt>
                <c:pt idx="1">
                  <c:v>305979905340.17999</c:v>
                </c:pt>
                <c:pt idx="2">
                  <c:v>214935975627.48999</c:v>
                </c:pt>
                <c:pt idx="3">
                  <c:v>13810798901.75</c:v>
                </c:pt>
                <c:pt idx="4">
                  <c:v>12994535277.84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6461656"/>
        <c:axId val="366462440"/>
      </c:barChart>
      <c:catAx>
        <c:axId val="36646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2440"/>
        <c:crosses val="autoZero"/>
        <c:auto val="1"/>
        <c:lblAlgn val="ctr"/>
        <c:lblOffset val="100"/>
        <c:noMultiLvlLbl val="0"/>
      </c:catAx>
      <c:valAx>
        <c:axId val="36646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2"/>
  <sheetViews>
    <sheetView tabSelected="1" zoomScale="110" zoomScaleNormal="110" workbookViewId="0">
      <pane ySplit="4" topLeftCell="A5" activePane="bottomLeft" state="frozen"/>
      <selection activeCell="R1" sqref="R1"/>
      <selection pane="bottomLeft" activeCell="B12" sqref="B12"/>
    </sheetView>
  </sheetViews>
  <sheetFormatPr baseColWidth="10" defaultColWidth="12.7109375" defaultRowHeight="12" x14ac:dyDescent="0.25"/>
  <cols>
    <col min="1" max="1" width="16.42578125" style="98" customWidth="1"/>
    <col min="2" max="2" width="42" style="98" customWidth="1"/>
    <col min="3" max="3" width="14.140625" style="99" customWidth="1"/>
    <col min="4" max="4" width="4.42578125" style="99" hidden="1" customWidth="1"/>
    <col min="5" max="5" width="8.140625" style="99" hidden="1" customWidth="1"/>
    <col min="6" max="6" width="8.28515625" style="99" hidden="1" customWidth="1"/>
    <col min="7" max="7" width="4.5703125" style="99" hidden="1" customWidth="1"/>
    <col min="8" max="9" width="4.7109375" style="99" hidden="1" customWidth="1"/>
    <col min="10" max="10" width="4.5703125" style="99" hidden="1" customWidth="1"/>
    <col min="11" max="11" width="4.7109375" style="99" hidden="1" customWidth="1"/>
    <col min="12" max="12" width="6.42578125" style="99" hidden="1" customWidth="1"/>
    <col min="13" max="13" width="7.28515625" style="99" hidden="1" customWidth="1"/>
    <col min="14" max="14" width="6.5703125" style="99" customWidth="1"/>
    <col min="15" max="15" width="5" style="99" customWidth="1"/>
    <col min="16" max="16" width="37.85546875" style="98" customWidth="1"/>
    <col min="17" max="17" width="19.42578125" style="70" bestFit="1" customWidth="1"/>
    <col min="18" max="18" width="16.5703125" style="70" customWidth="1"/>
    <col min="19" max="19" width="19.140625" style="70" customWidth="1"/>
    <col min="20" max="20" width="19.42578125" style="70" bestFit="1" customWidth="1"/>
    <col min="21" max="21" width="17" style="70" bestFit="1" customWidth="1"/>
    <col min="22" max="22" width="19.42578125" style="70" bestFit="1" customWidth="1"/>
    <col min="23" max="23" width="18.140625" style="70" bestFit="1" customWidth="1"/>
    <col min="24" max="24" width="20.28515625" style="70" customWidth="1"/>
    <col min="25" max="27" width="18" style="70" bestFit="1" customWidth="1"/>
    <col min="28" max="16384" width="12.7109375" style="70"/>
  </cols>
  <sheetData>
    <row r="1" spans="1:27" x14ac:dyDescent="0.25">
      <c r="A1" s="67" t="s">
        <v>0</v>
      </c>
      <c r="B1" s="100">
        <v>2025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  <c r="I1" s="68" t="s">
        <v>1</v>
      </c>
      <c r="J1" s="68" t="s">
        <v>1</v>
      </c>
      <c r="K1" s="68" t="s">
        <v>1</v>
      </c>
      <c r="L1" s="68" t="s">
        <v>1</v>
      </c>
      <c r="M1" s="68" t="s">
        <v>1</v>
      </c>
      <c r="N1" s="68" t="s">
        <v>1</v>
      </c>
      <c r="O1" s="68" t="s">
        <v>1</v>
      </c>
      <c r="P1" s="68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/>
      <c r="Y1" s="69" t="s">
        <v>1</v>
      </c>
      <c r="Z1" s="69" t="s">
        <v>1</v>
      </c>
      <c r="AA1" s="69" t="s">
        <v>1</v>
      </c>
    </row>
    <row r="2" spans="1:27" x14ac:dyDescent="0.25">
      <c r="A2" s="67" t="s">
        <v>2</v>
      </c>
      <c r="B2" s="100" t="s">
        <v>3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  <c r="K2" s="68" t="s">
        <v>1</v>
      </c>
      <c r="L2" s="68" t="s">
        <v>1</v>
      </c>
      <c r="M2" s="68" t="s">
        <v>1</v>
      </c>
      <c r="N2" s="68" t="s">
        <v>1</v>
      </c>
      <c r="O2" s="68" t="s">
        <v>1</v>
      </c>
      <c r="P2" s="68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</row>
    <row r="3" spans="1:27" x14ac:dyDescent="0.25">
      <c r="A3" s="67" t="s">
        <v>4</v>
      </c>
      <c r="B3" s="101" t="s">
        <v>197</v>
      </c>
      <c r="C3" s="68" t="s">
        <v>1</v>
      </c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  <c r="L3" s="68" t="s">
        <v>1</v>
      </c>
      <c r="M3" s="68" t="s">
        <v>1</v>
      </c>
      <c r="N3" s="68" t="s">
        <v>1</v>
      </c>
      <c r="O3" s="68" t="s">
        <v>1</v>
      </c>
      <c r="P3" s="68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</row>
    <row r="4" spans="1:27" s="71" customFormat="1" ht="36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67" t="s">
        <v>29</v>
      </c>
      <c r="Z4" s="67" t="s">
        <v>30</v>
      </c>
      <c r="AA4" s="67" t="s">
        <v>31</v>
      </c>
    </row>
    <row r="5" spans="1:27" x14ac:dyDescent="0.25">
      <c r="A5" s="77" t="s">
        <v>32</v>
      </c>
      <c r="B5" s="78" t="s">
        <v>141</v>
      </c>
      <c r="C5" s="79" t="s">
        <v>33</v>
      </c>
      <c r="D5" s="79" t="s">
        <v>34</v>
      </c>
      <c r="E5" s="79" t="s">
        <v>35</v>
      </c>
      <c r="F5" s="79" t="s">
        <v>35</v>
      </c>
      <c r="G5" s="79" t="s">
        <v>35</v>
      </c>
      <c r="H5" s="79"/>
      <c r="I5" s="79"/>
      <c r="J5" s="79"/>
      <c r="K5" s="79"/>
      <c r="L5" s="79"/>
      <c r="M5" s="79" t="s">
        <v>36</v>
      </c>
      <c r="N5" s="79" t="s">
        <v>37</v>
      </c>
      <c r="O5" s="78" t="s">
        <v>38</v>
      </c>
      <c r="P5" s="80" t="s">
        <v>39</v>
      </c>
      <c r="Q5" s="81">
        <v>50966500000</v>
      </c>
      <c r="R5" s="81">
        <v>0</v>
      </c>
      <c r="S5" s="81">
        <v>0</v>
      </c>
      <c r="T5" s="81">
        <v>50966500000</v>
      </c>
      <c r="U5" s="81">
        <v>0</v>
      </c>
      <c r="V5" s="81">
        <v>50966500000</v>
      </c>
      <c r="W5" s="81">
        <v>0</v>
      </c>
      <c r="X5" s="81">
        <v>6872568379.5</v>
      </c>
      <c r="Y5" s="81">
        <v>6872568379.5</v>
      </c>
      <c r="Z5" s="81">
        <v>6872568379.5</v>
      </c>
      <c r="AA5" s="81">
        <v>6872568379.5</v>
      </c>
    </row>
    <row r="6" spans="1:27" x14ac:dyDescent="0.25">
      <c r="A6" s="77" t="s">
        <v>32</v>
      </c>
      <c r="B6" s="78" t="s">
        <v>141</v>
      </c>
      <c r="C6" s="79" t="s">
        <v>40</v>
      </c>
      <c r="D6" s="79" t="s">
        <v>34</v>
      </c>
      <c r="E6" s="79" t="s">
        <v>35</v>
      </c>
      <c r="F6" s="79" t="s">
        <v>35</v>
      </c>
      <c r="G6" s="79" t="s">
        <v>41</v>
      </c>
      <c r="H6" s="79"/>
      <c r="I6" s="79"/>
      <c r="J6" s="79"/>
      <c r="K6" s="79"/>
      <c r="L6" s="79"/>
      <c r="M6" s="79" t="s">
        <v>36</v>
      </c>
      <c r="N6" s="79" t="s">
        <v>37</v>
      </c>
      <c r="O6" s="78" t="s">
        <v>38</v>
      </c>
      <c r="P6" s="80" t="s">
        <v>42</v>
      </c>
      <c r="Q6" s="81">
        <v>17561300000</v>
      </c>
      <c r="R6" s="81">
        <v>0</v>
      </c>
      <c r="S6" s="81">
        <v>0</v>
      </c>
      <c r="T6" s="81">
        <v>17561300000</v>
      </c>
      <c r="U6" s="81">
        <v>0</v>
      </c>
      <c r="V6" s="81">
        <v>17561300000</v>
      </c>
      <c r="W6" s="81">
        <v>0</v>
      </c>
      <c r="X6" s="81">
        <v>2808435075</v>
      </c>
      <c r="Y6" s="81">
        <v>2808435075</v>
      </c>
      <c r="Z6" s="81">
        <v>2808052575</v>
      </c>
      <c r="AA6" s="81">
        <v>2801561525</v>
      </c>
    </row>
    <row r="7" spans="1:27" x14ac:dyDescent="0.25">
      <c r="A7" s="77" t="s">
        <v>32</v>
      </c>
      <c r="B7" s="78" t="s">
        <v>141</v>
      </c>
      <c r="C7" s="79" t="s">
        <v>43</v>
      </c>
      <c r="D7" s="79" t="s">
        <v>34</v>
      </c>
      <c r="E7" s="79" t="s">
        <v>35</v>
      </c>
      <c r="F7" s="79" t="s">
        <v>35</v>
      </c>
      <c r="G7" s="79" t="s">
        <v>44</v>
      </c>
      <c r="H7" s="79"/>
      <c r="I7" s="79"/>
      <c r="J7" s="79"/>
      <c r="K7" s="79"/>
      <c r="L7" s="79"/>
      <c r="M7" s="79" t="s">
        <v>36</v>
      </c>
      <c r="N7" s="79" t="s">
        <v>37</v>
      </c>
      <c r="O7" s="78" t="s">
        <v>38</v>
      </c>
      <c r="P7" s="80" t="s">
        <v>45</v>
      </c>
      <c r="Q7" s="81">
        <v>6675600000</v>
      </c>
      <c r="R7" s="81">
        <v>0</v>
      </c>
      <c r="S7" s="81">
        <v>0</v>
      </c>
      <c r="T7" s="81">
        <v>6675600000</v>
      </c>
      <c r="U7" s="81">
        <v>0</v>
      </c>
      <c r="V7" s="81">
        <v>6675600000</v>
      </c>
      <c r="W7" s="81">
        <v>0</v>
      </c>
      <c r="X7" s="81">
        <v>651146443.5</v>
      </c>
      <c r="Y7" s="81">
        <v>651146443.5</v>
      </c>
      <c r="Z7" s="81">
        <v>651146443.5</v>
      </c>
      <c r="AA7" s="81">
        <v>651146443.5</v>
      </c>
    </row>
    <row r="8" spans="1:27" x14ac:dyDescent="0.25">
      <c r="A8" s="143" t="s">
        <v>32</v>
      </c>
      <c r="B8" s="144" t="s">
        <v>141</v>
      </c>
      <c r="C8" s="145" t="s">
        <v>116</v>
      </c>
      <c r="D8" s="145" t="s">
        <v>34</v>
      </c>
      <c r="E8" s="145" t="s">
        <v>41</v>
      </c>
      <c r="F8" s="145"/>
      <c r="G8" s="145"/>
      <c r="H8" s="145"/>
      <c r="I8" s="145"/>
      <c r="J8" s="145"/>
      <c r="K8" s="145"/>
      <c r="L8" s="145"/>
      <c r="M8" s="145" t="s">
        <v>36</v>
      </c>
      <c r="N8" s="145" t="s">
        <v>37</v>
      </c>
      <c r="O8" s="144" t="s">
        <v>38</v>
      </c>
      <c r="P8" s="146" t="s">
        <v>91</v>
      </c>
      <c r="Q8" s="147">
        <v>37872200000</v>
      </c>
      <c r="R8" s="147">
        <v>0</v>
      </c>
      <c r="S8" s="147">
        <v>0</v>
      </c>
      <c r="T8" s="147">
        <v>37872200000</v>
      </c>
      <c r="U8" s="147">
        <v>0</v>
      </c>
      <c r="V8" s="147">
        <v>33596071115.68</v>
      </c>
      <c r="W8" s="147">
        <v>4276128884.3200002</v>
      </c>
      <c r="X8" s="147">
        <v>23878894824.990002</v>
      </c>
      <c r="Y8" s="147">
        <v>1408748649.98</v>
      </c>
      <c r="Z8" s="147">
        <v>1186688863.8399999</v>
      </c>
      <c r="AA8" s="147">
        <v>1181108867.8399999</v>
      </c>
    </row>
    <row r="9" spans="1:27" x14ac:dyDescent="0.25">
      <c r="A9" s="143" t="s">
        <v>32</v>
      </c>
      <c r="B9" s="144" t="s">
        <v>141</v>
      </c>
      <c r="C9" s="145" t="s">
        <v>46</v>
      </c>
      <c r="D9" s="145" t="s">
        <v>34</v>
      </c>
      <c r="E9" s="145" t="s">
        <v>44</v>
      </c>
      <c r="F9" s="145" t="s">
        <v>47</v>
      </c>
      <c r="G9" s="145" t="s">
        <v>41</v>
      </c>
      <c r="H9" s="145" t="s">
        <v>48</v>
      </c>
      <c r="I9" s="145"/>
      <c r="J9" s="145"/>
      <c r="K9" s="145"/>
      <c r="L9" s="145"/>
      <c r="M9" s="145" t="s">
        <v>36</v>
      </c>
      <c r="N9" s="145" t="s">
        <v>37</v>
      </c>
      <c r="O9" s="144" t="s">
        <v>38</v>
      </c>
      <c r="P9" s="146" t="s">
        <v>49</v>
      </c>
      <c r="Q9" s="147">
        <v>1345453190</v>
      </c>
      <c r="R9" s="147">
        <v>0</v>
      </c>
      <c r="S9" s="147">
        <v>0</v>
      </c>
      <c r="T9" s="147">
        <v>1345453190</v>
      </c>
      <c r="U9" s="147">
        <v>0</v>
      </c>
      <c r="V9" s="147">
        <v>1345453190</v>
      </c>
      <c r="W9" s="147">
        <v>0</v>
      </c>
      <c r="X9" s="147">
        <v>199721804</v>
      </c>
      <c r="Y9" s="147">
        <v>199721804</v>
      </c>
      <c r="Z9" s="147">
        <v>199721804</v>
      </c>
      <c r="AA9" s="147">
        <v>199721804</v>
      </c>
    </row>
    <row r="10" spans="1:27" x14ac:dyDescent="0.25">
      <c r="A10" s="143" t="s">
        <v>32</v>
      </c>
      <c r="B10" s="144" t="s">
        <v>141</v>
      </c>
      <c r="C10" s="145" t="s">
        <v>50</v>
      </c>
      <c r="D10" s="145" t="s">
        <v>34</v>
      </c>
      <c r="E10" s="145" t="s">
        <v>44</v>
      </c>
      <c r="F10" s="145" t="s">
        <v>47</v>
      </c>
      <c r="G10" s="145" t="s">
        <v>41</v>
      </c>
      <c r="H10" s="145" t="s">
        <v>51</v>
      </c>
      <c r="I10" s="145"/>
      <c r="J10" s="145"/>
      <c r="K10" s="145"/>
      <c r="L10" s="145"/>
      <c r="M10" s="145" t="s">
        <v>36</v>
      </c>
      <c r="N10" s="145" t="s">
        <v>37</v>
      </c>
      <c r="O10" s="144" t="s">
        <v>38</v>
      </c>
      <c r="P10" s="146" t="s">
        <v>52</v>
      </c>
      <c r="Q10" s="147">
        <v>68530502</v>
      </c>
      <c r="R10" s="147">
        <v>0</v>
      </c>
      <c r="S10" s="147">
        <v>0</v>
      </c>
      <c r="T10" s="147">
        <v>68530502</v>
      </c>
      <c r="U10" s="147">
        <v>0</v>
      </c>
      <c r="V10" s="147">
        <v>68530502</v>
      </c>
      <c r="W10" s="147">
        <v>0</v>
      </c>
      <c r="X10" s="147">
        <v>57600103</v>
      </c>
      <c r="Y10" s="147">
        <v>8228586</v>
      </c>
      <c r="Z10" s="147">
        <v>8228586</v>
      </c>
      <c r="AA10" s="147">
        <v>8228586</v>
      </c>
    </row>
    <row r="11" spans="1:27" x14ac:dyDescent="0.25">
      <c r="A11" s="143" t="s">
        <v>32</v>
      </c>
      <c r="B11" s="144" t="s">
        <v>141</v>
      </c>
      <c r="C11" s="145" t="s">
        <v>53</v>
      </c>
      <c r="D11" s="145" t="s">
        <v>34</v>
      </c>
      <c r="E11" s="145" t="s">
        <v>44</v>
      </c>
      <c r="F11" s="145" t="s">
        <v>47</v>
      </c>
      <c r="G11" s="145" t="s">
        <v>41</v>
      </c>
      <c r="H11" s="145" t="s">
        <v>54</v>
      </c>
      <c r="I11" s="145"/>
      <c r="J11" s="145"/>
      <c r="K11" s="145"/>
      <c r="L11" s="145"/>
      <c r="M11" s="145" t="s">
        <v>36</v>
      </c>
      <c r="N11" s="145" t="s">
        <v>37</v>
      </c>
      <c r="O11" s="144" t="s">
        <v>38</v>
      </c>
      <c r="P11" s="146" t="s">
        <v>55</v>
      </c>
      <c r="Q11" s="147">
        <v>1125867575</v>
      </c>
      <c r="R11" s="147">
        <v>0</v>
      </c>
      <c r="S11" s="147">
        <v>0</v>
      </c>
      <c r="T11" s="147">
        <v>1125867575</v>
      </c>
      <c r="U11" s="147">
        <v>0</v>
      </c>
      <c r="V11" s="147">
        <v>1125867575</v>
      </c>
      <c r="W11" s="147">
        <v>0</v>
      </c>
      <c r="X11" s="147">
        <v>137080000</v>
      </c>
      <c r="Y11" s="147">
        <v>137080000</v>
      </c>
      <c r="Z11" s="147">
        <v>137080000</v>
      </c>
      <c r="AA11" s="147">
        <v>137080000</v>
      </c>
    </row>
    <row r="12" spans="1:27" x14ac:dyDescent="0.25">
      <c r="A12" s="143" t="s">
        <v>32</v>
      </c>
      <c r="B12" s="144" t="s">
        <v>141</v>
      </c>
      <c r="C12" s="145" t="s">
        <v>56</v>
      </c>
      <c r="D12" s="145" t="s">
        <v>34</v>
      </c>
      <c r="E12" s="145" t="s">
        <v>44</v>
      </c>
      <c r="F12" s="145" t="s">
        <v>47</v>
      </c>
      <c r="G12" s="145" t="s">
        <v>41</v>
      </c>
      <c r="H12" s="145" t="s">
        <v>57</v>
      </c>
      <c r="I12" s="145"/>
      <c r="J12" s="145"/>
      <c r="K12" s="145"/>
      <c r="L12" s="145"/>
      <c r="M12" s="145" t="s">
        <v>36</v>
      </c>
      <c r="N12" s="145" t="s">
        <v>37</v>
      </c>
      <c r="O12" s="144" t="s">
        <v>38</v>
      </c>
      <c r="P12" s="146" t="s">
        <v>101</v>
      </c>
      <c r="Q12" s="147">
        <v>226364006</v>
      </c>
      <c r="R12" s="147">
        <v>0</v>
      </c>
      <c r="S12" s="147">
        <v>0</v>
      </c>
      <c r="T12" s="147">
        <v>226364006</v>
      </c>
      <c r="U12" s="147">
        <v>0</v>
      </c>
      <c r="V12" s="147">
        <v>226364006</v>
      </c>
      <c r="W12" s="147">
        <v>0</v>
      </c>
      <c r="X12" s="147">
        <v>74579873</v>
      </c>
      <c r="Y12" s="147">
        <v>74579873</v>
      </c>
      <c r="Z12" s="147">
        <v>74579873</v>
      </c>
      <c r="AA12" s="147">
        <v>74579873</v>
      </c>
    </row>
    <row r="13" spans="1:27" x14ac:dyDescent="0.25">
      <c r="A13" s="143" t="s">
        <v>32</v>
      </c>
      <c r="B13" s="144" t="s">
        <v>141</v>
      </c>
      <c r="C13" s="145" t="s">
        <v>117</v>
      </c>
      <c r="D13" s="145" t="s">
        <v>34</v>
      </c>
      <c r="E13" s="145" t="s">
        <v>44</v>
      </c>
      <c r="F13" s="145" t="s">
        <v>37</v>
      </c>
      <c r="G13" s="145"/>
      <c r="H13" s="145"/>
      <c r="I13" s="145"/>
      <c r="J13" s="145"/>
      <c r="K13" s="145"/>
      <c r="L13" s="145"/>
      <c r="M13" s="145" t="s">
        <v>36</v>
      </c>
      <c r="N13" s="145" t="s">
        <v>37</v>
      </c>
      <c r="O13" s="144" t="s">
        <v>38</v>
      </c>
      <c r="P13" s="146" t="s">
        <v>118</v>
      </c>
      <c r="Q13" s="147">
        <v>626920687</v>
      </c>
      <c r="R13" s="147">
        <v>0</v>
      </c>
      <c r="S13" s="147">
        <v>0</v>
      </c>
      <c r="T13" s="147">
        <v>626920687</v>
      </c>
      <c r="U13" s="147">
        <v>0</v>
      </c>
      <c r="V13" s="147">
        <v>0</v>
      </c>
      <c r="W13" s="147">
        <v>626920687</v>
      </c>
      <c r="X13" s="147">
        <v>0</v>
      </c>
      <c r="Y13" s="147">
        <v>0</v>
      </c>
      <c r="Z13" s="147">
        <v>0</v>
      </c>
      <c r="AA13" s="147">
        <v>0</v>
      </c>
    </row>
    <row r="14" spans="1:27" x14ac:dyDescent="0.25">
      <c r="A14" s="143" t="s">
        <v>32</v>
      </c>
      <c r="B14" s="144" t="s">
        <v>141</v>
      </c>
      <c r="C14" s="145" t="s">
        <v>59</v>
      </c>
      <c r="D14" s="145" t="s">
        <v>34</v>
      </c>
      <c r="E14" s="145" t="s">
        <v>60</v>
      </c>
      <c r="F14" s="145" t="s">
        <v>35</v>
      </c>
      <c r="G14" s="145"/>
      <c r="H14" s="145"/>
      <c r="I14" s="145"/>
      <c r="J14" s="145"/>
      <c r="K14" s="145"/>
      <c r="L14" s="145"/>
      <c r="M14" s="145" t="s">
        <v>36</v>
      </c>
      <c r="N14" s="145" t="s">
        <v>37</v>
      </c>
      <c r="O14" s="144" t="s">
        <v>38</v>
      </c>
      <c r="P14" s="146" t="s">
        <v>61</v>
      </c>
      <c r="Q14" s="147">
        <v>152462660</v>
      </c>
      <c r="R14" s="147">
        <v>0</v>
      </c>
      <c r="S14" s="147">
        <v>0</v>
      </c>
      <c r="T14" s="147">
        <v>152462660</v>
      </c>
      <c r="U14" s="147">
        <v>0</v>
      </c>
      <c r="V14" s="147">
        <v>152462660</v>
      </c>
      <c r="W14" s="147">
        <v>0</v>
      </c>
      <c r="X14" s="147">
        <v>5439400</v>
      </c>
      <c r="Y14" s="147">
        <v>5439400</v>
      </c>
      <c r="Z14" s="147">
        <v>5439400</v>
      </c>
      <c r="AA14" s="147">
        <v>5439400</v>
      </c>
    </row>
    <row r="15" spans="1:27" x14ac:dyDescent="0.25">
      <c r="A15" s="143" t="s">
        <v>32</v>
      </c>
      <c r="B15" s="144" t="s">
        <v>141</v>
      </c>
      <c r="C15" s="145" t="s">
        <v>62</v>
      </c>
      <c r="D15" s="145" t="s">
        <v>34</v>
      </c>
      <c r="E15" s="145" t="s">
        <v>60</v>
      </c>
      <c r="F15" s="145" t="s">
        <v>47</v>
      </c>
      <c r="G15" s="145" t="s">
        <v>35</v>
      </c>
      <c r="H15" s="145"/>
      <c r="I15" s="145"/>
      <c r="J15" s="145"/>
      <c r="K15" s="145"/>
      <c r="L15" s="145"/>
      <c r="M15" s="145" t="s">
        <v>36</v>
      </c>
      <c r="N15" s="145" t="s">
        <v>58</v>
      </c>
      <c r="O15" s="144" t="s">
        <v>63</v>
      </c>
      <c r="P15" s="146" t="s">
        <v>64</v>
      </c>
      <c r="Q15" s="147">
        <v>4489770000</v>
      </c>
      <c r="R15" s="147">
        <v>0</v>
      </c>
      <c r="S15" s="147">
        <v>0</v>
      </c>
      <c r="T15" s="147">
        <v>4489770000</v>
      </c>
      <c r="U15" s="147">
        <v>0</v>
      </c>
      <c r="V15" s="147">
        <v>0</v>
      </c>
      <c r="W15" s="147">
        <v>4489770000</v>
      </c>
      <c r="X15" s="147">
        <v>0</v>
      </c>
      <c r="Y15" s="147">
        <v>0</v>
      </c>
      <c r="Z15" s="147">
        <v>0</v>
      </c>
      <c r="AA15" s="147">
        <v>0</v>
      </c>
    </row>
    <row r="16" spans="1:27" x14ac:dyDescent="0.25">
      <c r="A16" s="143" t="s">
        <v>32</v>
      </c>
      <c r="B16" s="144" t="s">
        <v>141</v>
      </c>
      <c r="C16" s="145" t="s">
        <v>145</v>
      </c>
      <c r="D16" s="145" t="s">
        <v>65</v>
      </c>
      <c r="E16" s="145" t="s">
        <v>66</v>
      </c>
      <c r="F16" s="145" t="s">
        <v>67</v>
      </c>
      <c r="G16" s="145" t="s">
        <v>69</v>
      </c>
      <c r="H16" s="145" t="s">
        <v>146</v>
      </c>
      <c r="I16" s="145"/>
      <c r="J16" s="145"/>
      <c r="K16" s="145"/>
      <c r="L16" s="145"/>
      <c r="M16" s="145" t="s">
        <v>36</v>
      </c>
      <c r="N16" s="145" t="s">
        <v>37</v>
      </c>
      <c r="O16" s="144" t="s">
        <v>38</v>
      </c>
      <c r="P16" s="146" t="s">
        <v>147</v>
      </c>
      <c r="Q16" s="147">
        <v>86061400000</v>
      </c>
      <c r="R16" s="147">
        <v>0</v>
      </c>
      <c r="S16" s="147">
        <v>0</v>
      </c>
      <c r="T16" s="147">
        <v>86061400000</v>
      </c>
      <c r="U16" s="147">
        <v>0</v>
      </c>
      <c r="V16" s="147">
        <v>86061400000</v>
      </c>
      <c r="W16" s="147">
        <v>0</v>
      </c>
      <c r="X16" s="147">
        <v>86061400000</v>
      </c>
      <c r="Y16" s="147">
        <v>0</v>
      </c>
      <c r="Z16" s="147">
        <v>0</v>
      </c>
      <c r="AA16" s="147">
        <v>0</v>
      </c>
    </row>
    <row r="17" spans="1:28" x14ac:dyDescent="0.25">
      <c r="A17" s="77" t="s">
        <v>32</v>
      </c>
      <c r="B17" s="78" t="s">
        <v>141</v>
      </c>
      <c r="C17" s="79" t="s">
        <v>148</v>
      </c>
      <c r="D17" s="79" t="s">
        <v>65</v>
      </c>
      <c r="E17" s="79" t="s">
        <v>66</v>
      </c>
      <c r="F17" s="79" t="s">
        <v>67</v>
      </c>
      <c r="G17" s="79" t="s">
        <v>70</v>
      </c>
      <c r="H17" s="79" t="s">
        <v>149</v>
      </c>
      <c r="I17" s="79"/>
      <c r="J17" s="79"/>
      <c r="K17" s="79"/>
      <c r="L17" s="79"/>
      <c r="M17" s="79" t="s">
        <v>36</v>
      </c>
      <c r="N17" s="79" t="s">
        <v>68</v>
      </c>
      <c r="O17" s="78" t="s">
        <v>38</v>
      </c>
      <c r="P17" s="80" t="s">
        <v>150</v>
      </c>
      <c r="Q17" s="81">
        <v>25000000000</v>
      </c>
      <c r="R17" s="81">
        <v>0</v>
      </c>
      <c r="S17" s="81">
        <v>0</v>
      </c>
      <c r="T17" s="81">
        <v>25000000000</v>
      </c>
      <c r="U17" s="81">
        <v>0</v>
      </c>
      <c r="V17" s="81">
        <v>4869481085</v>
      </c>
      <c r="W17" s="81">
        <v>20130518915</v>
      </c>
      <c r="X17" s="81">
        <v>2794065183</v>
      </c>
      <c r="Y17" s="81">
        <v>4436663</v>
      </c>
      <c r="Z17" s="81">
        <v>0</v>
      </c>
      <c r="AA17" s="81">
        <v>0</v>
      </c>
    </row>
    <row r="18" spans="1:28" x14ac:dyDescent="0.25">
      <c r="A18" s="77" t="s">
        <v>32</v>
      </c>
      <c r="B18" s="78" t="s">
        <v>141</v>
      </c>
      <c r="C18" s="79" t="s">
        <v>151</v>
      </c>
      <c r="D18" s="79" t="s">
        <v>65</v>
      </c>
      <c r="E18" s="79" t="s">
        <v>66</v>
      </c>
      <c r="F18" s="79" t="s">
        <v>67</v>
      </c>
      <c r="G18" s="79" t="s">
        <v>106</v>
      </c>
      <c r="H18" s="79" t="s">
        <v>152</v>
      </c>
      <c r="I18" s="79"/>
      <c r="J18" s="79"/>
      <c r="K18" s="79"/>
      <c r="L18" s="79"/>
      <c r="M18" s="79" t="s">
        <v>36</v>
      </c>
      <c r="N18" s="79" t="s">
        <v>68</v>
      </c>
      <c r="O18" s="78" t="s">
        <v>38</v>
      </c>
      <c r="P18" s="80" t="s">
        <v>153</v>
      </c>
      <c r="Q18" s="81">
        <v>9177249330</v>
      </c>
      <c r="R18" s="81">
        <v>0</v>
      </c>
      <c r="S18" s="81">
        <v>0</v>
      </c>
      <c r="T18" s="81">
        <v>9177249330</v>
      </c>
      <c r="U18" s="81">
        <v>0</v>
      </c>
      <c r="V18" s="81">
        <v>1461104554</v>
      </c>
      <c r="W18" s="81">
        <v>7716144776</v>
      </c>
      <c r="X18" s="81">
        <v>956162350</v>
      </c>
      <c r="Y18" s="81">
        <v>70891226</v>
      </c>
      <c r="Z18" s="81">
        <v>32744462</v>
      </c>
      <c r="AA18" s="81">
        <v>22474462</v>
      </c>
    </row>
    <row r="19" spans="1:28" x14ac:dyDescent="0.25">
      <c r="A19" s="77" t="s">
        <v>32</v>
      </c>
      <c r="B19" s="78" t="s">
        <v>141</v>
      </c>
      <c r="C19" s="79" t="s">
        <v>154</v>
      </c>
      <c r="D19" s="79" t="s">
        <v>65</v>
      </c>
      <c r="E19" s="79" t="s">
        <v>66</v>
      </c>
      <c r="F19" s="79" t="s">
        <v>67</v>
      </c>
      <c r="G19" s="79" t="s">
        <v>115</v>
      </c>
      <c r="H19" s="79" t="s">
        <v>152</v>
      </c>
      <c r="I19" s="79"/>
      <c r="J19" s="79"/>
      <c r="K19" s="79"/>
      <c r="L19" s="79"/>
      <c r="M19" s="79" t="s">
        <v>36</v>
      </c>
      <c r="N19" s="79" t="s">
        <v>68</v>
      </c>
      <c r="O19" s="78" t="s">
        <v>38</v>
      </c>
      <c r="P19" s="80" t="s">
        <v>153</v>
      </c>
      <c r="Q19" s="81">
        <v>11495730000</v>
      </c>
      <c r="R19" s="81">
        <v>0</v>
      </c>
      <c r="S19" s="81">
        <v>0</v>
      </c>
      <c r="T19" s="81">
        <v>11495730000</v>
      </c>
      <c r="U19" s="81">
        <v>0</v>
      </c>
      <c r="V19" s="81">
        <v>1851798185</v>
      </c>
      <c r="W19" s="81">
        <v>9643931815</v>
      </c>
      <c r="X19" s="81">
        <v>1627066491</v>
      </c>
      <c r="Y19" s="81">
        <v>15754196</v>
      </c>
      <c r="Z19" s="81">
        <v>15754196</v>
      </c>
      <c r="AA19" s="81">
        <v>15754196</v>
      </c>
    </row>
    <row r="20" spans="1:28" x14ac:dyDescent="0.25">
      <c r="A20" s="77" t="s">
        <v>32</v>
      </c>
      <c r="B20" s="78" t="s">
        <v>141</v>
      </c>
      <c r="C20" s="79" t="s">
        <v>155</v>
      </c>
      <c r="D20" s="79" t="s">
        <v>65</v>
      </c>
      <c r="E20" s="79" t="s">
        <v>66</v>
      </c>
      <c r="F20" s="79" t="s">
        <v>67</v>
      </c>
      <c r="G20" s="79" t="s">
        <v>121</v>
      </c>
      <c r="H20" s="79" t="s">
        <v>156</v>
      </c>
      <c r="I20" s="79"/>
      <c r="J20" s="79"/>
      <c r="K20" s="79"/>
      <c r="L20" s="79"/>
      <c r="M20" s="79" t="s">
        <v>36</v>
      </c>
      <c r="N20" s="79" t="s">
        <v>37</v>
      </c>
      <c r="O20" s="78" t="s">
        <v>38</v>
      </c>
      <c r="P20" s="80" t="s">
        <v>194</v>
      </c>
      <c r="Q20" s="81">
        <v>30000000000</v>
      </c>
      <c r="R20" s="81">
        <v>0</v>
      </c>
      <c r="S20" s="81">
        <v>0</v>
      </c>
      <c r="T20" s="81">
        <v>30000000000</v>
      </c>
      <c r="U20" s="81">
        <v>30000000000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</row>
    <row r="21" spans="1:28" x14ac:dyDescent="0.25">
      <c r="A21" s="77" t="s">
        <v>32</v>
      </c>
      <c r="B21" s="78" t="s">
        <v>141</v>
      </c>
      <c r="C21" s="79" t="s">
        <v>158</v>
      </c>
      <c r="D21" s="79" t="s">
        <v>65</v>
      </c>
      <c r="E21" s="79" t="s">
        <v>66</v>
      </c>
      <c r="F21" s="79" t="s">
        <v>67</v>
      </c>
      <c r="G21" s="79" t="s">
        <v>137</v>
      </c>
      <c r="H21" s="79" t="s">
        <v>159</v>
      </c>
      <c r="I21" s="79"/>
      <c r="J21" s="79"/>
      <c r="K21" s="79"/>
      <c r="L21" s="79"/>
      <c r="M21" s="79" t="s">
        <v>36</v>
      </c>
      <c r="N21" s="79" t="s">
        <v>58</v>
      </c>
      <c r="O21" s="78" t="s">
        <v>38</v>
      </c>
      <c r="P21" s="80" t="s">
        <v>160</v>
      </c>
      <c r="Q21" s="81">
        <v>38419637211</v>
      </c>
      <c r="R21" s="81">
        <v>0</v>
      </c>
      <c r="S21" s="81">
        <v>0</v>
      </c>
      <c r="T21" s="81">
        <v>38419637211</v>
      </c>
      <c r="U21" s="81">
        <v>0</v>
      </c>
      <c r="V21" s="81">
        <v>35022739448</v>
      </c>
      <c r="W21" s="81">
        <v>3396897763</v>
      </c>
      <c r="X21" s="81">
        <v>33566200242</v>
      </c>
      <c r="Y21" s="81">
        <v>400355903</v>
      </c>
      <c r="Z21" s="81">
        <v>196467576</v>
      </c>
      <c r="AA21" s="81">
        <v>196467576</v>
      </c>
    </row>
    <row r="22" spans="1:28" x14ac:dyDescent="0.25">
      <c r="A22" s="77" t="s">
        <v>32</v>
      </c>
      <c r="B22" s="78" t="s">
        <v>141</v>
      </c>
      <c r="C22" s="79" t="s">
        <v>161</v>
      </c>
      <c r="D22" s="79" t="s">
        <v>65</v>
      </c>
      <c r="E22" s="79" t="s">
        <v>66</v>
      </c>
      <c r="F22" s="79" t="s">
        <v>67</v>
      </c>
      <c r="G22" s="79" t="s">
        <v>138</v>
      </c>
      <c r="H22" s="79" t="s">
        <v>156</v>
      </c>
      <c r="I22" s="79"/>
      <c r="J22" s="79"/>
      <c r="K22" s="79"/>
      <c r="L22" s="79"/>
      <c r="M22" s="79" t="s">
        <v>36</v>
      </c>
      <c r="N22" s="79" t="s">
        <v>58</v>
      </c>
      <c r="O22" s="78" t="s">
        <v>38</v>
      </c>
      <c r="P22" s="80" t="s">
        <v>157</v>
      </c>
      <c r="Q22" s="81">
        <v>25815360071</v>
      </c>
      <c r="R22" s="81">
        <v>0</v>
      </c>
      <c r="S22" s="81">
        <v>0</v>
      </c>
      <c r="T22" s="81">
        <v>25815360071</v>
      </c>
      <c r="U22" s="81">
        <v>0</v>
      </c>
      <c r="V22" s="81">
        <v>12153397749</v>
      </c>
      <c r="W22" s="81">
        <v>13661962322</v>
      </c>
      <c r="X22" s="81">
        <v>9723290950</v>
      </c>
      <c r="Y22" s="81">
        <v>141201555</v>
      </c>
      <c r="Z22" s="81">
        <v>63319922</v>
      </c>
      <c r="AA22" s="81">
        <v>63319922</v>
      </c>
    </row>
    <row r="23" spans="1:28" x14ac:dyDescent="0.25">
      <c r="A23" s="77" t="s">
        <v>32</v>
      </c>
      <c r="B23" s="78" t="s">
        <v>141</v>
      </c>
      <c r="C23" s="79" t="s">
        <v>162</v>
      </c>
      <c r="D23" s="79" t="s">
        <v>65</v>
      </c>
      <c r="E23" s="79" t="s">
        <v>66</v>
      </c>
      <c r="F23" s="79" t="s">
        <v>67</v>
      </c>
      <c r="G23" s="79" t="s">
        <v>139</v>
      </c>
      <c r="H23" s="79" t="s">
        <v>159</v>
      </c>
      <c r="I23" s="79"/>
      <c r="J23" s="79"/>
      <c r="K23" s="79"/>
      <c r="L23" s="79"/>
      <c r="M23" s="79" t="s">
        <v>36</v>
      </c>
      <c r="N23" s="79" t="s">
        <v>58</v>
      </c>
      <c r="O23" s="78" t="s">
        <v>38</v>
      </c>
      <c r="P23" s="80" t="s">
        <v>160</v>
      </c>
      <c r="Q23" s="81">
        <v>2800000000</v>
      </c>
      <c r="R23" s="81">
        <v>0</v>
      </c>
      <c r="S23" s="81">
        <v>0</v>
      </c>
      <c r="T23" s="81">
        <v>2800000000</v>
      </c>
      <c r="U23" s="81">
        <v>0</v>
      </c>
      <c r="V23" s="81">
        <v>2727122591</v>
      </c>
      <c r="W23" s="81">
        <v>72877409</v>
      </c>
      <c r="X23" s="81">
        <v>2689318589</v>
      </c>
      <c r="Y23" s="81">
        <v>52478590</v>
      </c>
      <c r="Z23" s="81">
        <v>51049362</v>
      </c>
      <c r="AA23" s="81">
        <v>51049362</v>
      </c>
    </row>
    <row r="24" spans="1:28" x14ac:dyDescent="0.25">
      <c r="A24" s="77" t="s">
        <v>32</v>
      </c>
      <c r="B24" s="78" t="s">
        <v>141</v>
      </c>
      <c r="C24" s="79" t="s">
        <v>163</v>
      </c>
      <c r="D24" s="79" t="s">
        <v>65</v>
      </c>
      <c r="E24" s="79" t="s">
        <v>66</v>
      </c>
      <c r="F24" s="79" t="s">
        <v>67</v>
      </c>
      <c r="G24" s="79" t="s">
        <v>142</v>
      </c>
      <c r="H24" s="79" t="s">
        <v>159</v>
      </c>
      <c r="I24" s="79"/>
      <c r="J24" s="79"/>
      <c r="K24" s="79"/>
      <c r="L24" s="79"/>
      <c r="M24" s="79" t="s">
        <v>36</v>
      </c>
      <c r="N24" s="79" t="s">
        <v>58</v>
      </c>
      <c r="O24" s="78" t="s">
        <v>38</v>
      </c>
      <c r="P24" s="80" t="s">
        <v>160</v>
      </c>
      <c r="Q24" s="81">
        <v>17899982132</v>
      </c>
      <c r="R24" s="81">
        <v>0</v>
      </c>
      <c r="S24" s="81">
        <v>0</v>
      </c>
      <c r="T24" s="81">
        <v>17899982132</v>
      </c>
      <c r="U24" s="81">
        <v>0</v>
      </c>
      <c r="V24" s="81">
        <v>11348507424</v>
      </c>
      <c r="W24" s="81">
        <v>6551474708</v>
      </c>
      <c r="X24" s="81">
        <v>8196834235</v>
      </c>
      <c r="Y24" s="81">
        <v>47980863</v>
      </c>
      <c r="Z24" s="81">
        <v>40493973</v>
      </c>
      <c r="AA24" s="81">
        <v>40493973</v>
      </c>
    </row>
    <row r="25" spans="1:28" x14ac:dyDescent="0.25">
      <c r="A25" s="77" t="s">
        <v>32</v>
      </c>
      <c r="B25" s="78" t="s">
        <v>141</v>
      </c>
      <c r="C25" s="79" t="s">
        <v>164</v>
      </c>
      <c r="D25" s="79" t="s">
        <v>65</v>
      </c>
      <c r="E25" s="79" t="s">
        <v>66</v>
      </c>
      <c r="F25" s="79" t="s">
        <v>67</v>
      </c>
      <c r="G25" s="79" t="s">
        <v>165</v>
      </c>
      <c r="H25" s="79" t="s">
        <v>159</v>
      </c>
      <c r="I25" s="79"/>
      <c r="J25" s="79"/>
      <c r="K25" s="79"/>
      <c r="L25" s="79"/>
      <c r="M25" s="79" t="s">
        <v>36</v>
      </c>
      <c r="N25" s="79" t="s">
        <v>58</v>
      </c>
      <c r="O25" s="78" t="s">
        <v>38</v>
      </c>
      <c r="P25" s="80" t="s">
        <v>160</v>
      </c>
      <c r="Q25" s="81">
        <v>7040000000</v>
      </c>
      <c r="R25" s="81">
        <v>0</v>
      </c>
      <c r="S25" s="81">
        <v>0</v>
      </c>
      <c r="T25" s="81">
        <v>7040000000</v>
      </c>
      <c r="U25" s="81">
        <v>0</v>
      </c>
      <c r="V25" s="81">
        <v>5337538993</v>
      </c>
      <c r="W25" s="81">
        <v>1702461007</v>
      </c>
      <c r="X25" s="81">
        <v>4707207168</v>
      </c>
      <c r="Y25" s="81">
        <v>67475609</v>
      </c>
      <c r="Z25" s="81">
        <v>33475609</v>
      </c>
      <c r="AA25" s="81">
        <v>32075609</v>
      </c>
    </row>
    <row r="26" spans="1:28" s="82" customFormat="1" x14ac:dyDescent="0.25">
      <c r="A26" s="77" t="s">
        <v>32</v>
      </c>
      <c r="B26" s="78" t="s">
        <v>141</v>
      </c>
      <c r="C26" s="79" t="s">
        <v>166</v>
      </c>
      <c r="D26" s="79" t="s">
        <v>65</v>
      </c>
      <c r="E26" s="79" t="s">
        <v>66</v>
      </c>
      <c r="F26" s="79" t="s">
        <v>67</v>
      </c>
      <c r="G26" s="79" t="s">
        <v>167</v>
      </c>
      <c r="H26" s="79" t="s">
        <v>168</v>
      </c>
      <c r="I26" s="79"/>
      <c r="J26" s="79"/>
      <c r="K26" s="79"/>
      <c r="L26" s="79"/>
      <c r="M26" s="79" t="s">
        <v>36</v>
      </c>
      <c r="N26" s="79" t="s">
        <v>58</v>
      </c>
      <c r="O26" s="78" t="s">
        <v>38</v>
      </c>
      <c r="P26" s="80" t="s">
        <v>169</v>
      </c>
      <c r="Q26" s="81">
        <v>21367000000</v>
      </c>
      <c r="R26" s="81">
        <v>0</v>
      </c>
      <c r="S26" s="81">
        <v>0</v>
      </c>
      <c r="T26" s="81">
        <v>21367000000</v>
      </c>
      <c r="U26" s="81">
        <v>0</v>
      </c>
      <c r="V26" s="81">
        <v>14395576020</v>
      </c>
      <c r="W26" s="81">
        <v>6971423980</v>
      </c>
      <c r="X26" s="81">
        <v>12506245843</v>
      </c>
      <c r="Y26" s="81">
        <v>501765663</v>
      </c>
      <c r="Z26" s="81">
        <v>443991318</v>
      </c>
      <c r="AA26" s="81">
        <v>443991318</v>
      </c>
    </row>
    <row r="27" spans="1:28" x14ac:dyDescent="0.25">
      <c r="A27" s="77" t="s">
        <v>32</v>
      </c>
      <c r="B27" s="78" t="s">
        <v>141</v>
      </c>
      <c r="C27" s="79" t="s">
        <v>195</v>
      </c>
      <c r="D27" s="79" t="s">
        <v>65</v>
      </c>
      <c r="E27" s="79" t="s">
        <v>66</v>
      </c>
      <c r="F27" s="79" t="s">
        <v>67</v>
      </c>
      <c r="G27" s="79" t="s">
        <v>196</v>
      </c>
      <c r="H27" s="79" t="s">
        <v>146</v>
      </c>
      <c r="I27" s="79"/>
      <c r="J27" s="79"/>
      <c r="K27" s="79"/>
      <c r="L27" s="79"/>
      <c r="M27" s="79" t="s">
        <v>36</v>
      </c>
      <c r="N27" s="79" t="s">
        <v>37</v>
      </c>
      <c r="O27" s="78" t="s">
        <v>38</v>
      </c>
      <c r="P27" s="80" t="s">
        <v>147</v>
      </c>
      <c r="Q27" s="81">
        <v>318575063057</v>
      </c>
      <c r="R27" s="81">
        <v>0</v>
      </c>
      <c r="S27" s="81">
        <v>0</v>
      </c>
      <c r="T27" s="81">
        <v>318575063057</v>
      </c>
      <c r="U27" s="81">
        <v>50000000000</v>
      </c>
      <c r="V27" s="81">
        <v>0</v>
      </c>
      <c r="W27" s="81">
        <v>268575063057</v>
      </c>
      <c r="X27" s="81">
        <v>0</v>
      </c>
      <c r="Y27" s="81">
        <v>0</v>
      </c>
      <c r="Z27" s="81">
        <v>0</v>
      </c>
      <c r="AA27" s="81">
        <v>0</v>
      </c>
    </row>
    <row r="28" spans="1:28" x14ac:dyDescent="0.25">
      <c r="A28" s="77" t="s">
        <v>32</v>
      </c>
      <c r="B28" s="78" t="s">
        <v>141</v>
      </c>
      <c r="C28" s="79" t="s">
        <v>170</v>
      </c>
      <c r="D28" s="79" t="s">
        <v>65</v>
      </c>
      <c r="E28" s="79" t="s">
        <v>71</v>
      </c>
      <c r="F28" s="79" t="s">
        <v>67</v>
      </c>
      <c r="G28" s="79" t="s">
        <v>136</v>
      </c>
      <c r="H28" s="79" t="s">
        <v>156</v>
      </c>
      <c r="I28" s="79"/>
      <c r="J28" s="79"/>
      <c r="K28" s="79"/>
      <c r="L28" s="79"/>
      <c r="M28" s="79" t="s">
        <v>36</v>
      </c>
      <c r="N28" s="79" t="s">
        <v>37</v>
      </c>
      <c r="O28" s="78" t="s">
        <v>38</v>
      </c>
      <c r="P28" s="80" t="s">
        <v>157</v>
      </c>
      <c r="Q28" s="81">
        <v>12839070879</v>
      </c>
      <c r="R28" s="81">
        <v>0</v>
      </c>
      <c r="S28" s="81">
        <v>0</v>
      </c>
      <c r="T28" s="81">
        <v>12839070879</v>
      </c>
      <c r="U28" s="81">
        <v>12839070879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</row>
    <row r="29" spans="1:28" x14ac:dyDescent="0.25">
      <c r="A29" s="77" t="s">
        <v>32</v>
      </c>
      <c r="B29" s="78" t="s">
        <v>141</v>
      </c>
      <c r="C29" s="79" t="s">
        <v>171</v>
      </c>
      <c r="D29" s="79" t="s">
        <v>65</v>
      </c>
      <c r="E29" s="79" t="s">
        <v>71</v>
      </c>
      <c r="F29" s="79" t="s">
        <v>67</v>
      </c>
      <c r="G29" s="79" t="s">
        <v>135</v>
      </c>
      <c r="H29" s="79" t="s">
        <v>156</v>
      </c>
      <c r="I29" s="79"/>
      <c r="J29" s="79"/>
      <c r="K29" s="79"/>
      <c r="L29" s="79"/>
      <c r="M29" s="79" t="s">
        <v>36</v>
      </c>
      <c r="N29" s="79" t="s">
        <v>58</v>
      </c>
      <c r="O29" s="78" t="s">
        <v>38</v>
      </c>
      <c r="P29" s="80" t="s">
        <v>157</v>
      </c>
      <c r="Q29" s="81">
        <v>24377963843</v>
      </c>
      <c r="R29" s="81">
        <v>0</v>
      </c>
      <c r="S29" s="81">
        <v>0</v>
      </c>
      <c r="T29" s="81">
        <v>24377963843</v>
      </c>
      <c r="U29" s="81">
        <v>0</v>
      </c>
      <c r="V29" s="81">
        <v>9757314969.5</v>
      </c>
      <c r="W29" s="81">
        <v>14620648873.5</v>
      </c>
      <c r="X29" s="81">
        <v>9720173904.5</v>
      </c>
      <c r="Y29" s="81">
        <v>86344605.769999996</v>
      </c>
      <c r="Z29" s="81">
        <v>40051486</v>
      </c>
      <c r="AA29" s="81">
        <v>40051486</v>
      </c>
    </row>
    <row r="30" spans="1:28" x14ac:dyDescent="0.25">
      <c r="A30" s="77" t="s">
        <v>32</v>
      </c>
      <c r="B30" s="78" t="s">
        <v>141</v>
      </c>
      <c r="C30" s="79" t="s">
        <v>172</v>
      </c>
      <c r="D30" s="79" t="s">
        <v>65</v>
      </c>
      <c r="E30" s="79" t="s">
        <v>71</v>
      </c>
      <c r="F30" s="79" t="s">
        <v>67</v>
      </c>
      <c r="G30" s="79" t="s">
        <v>173</v>
      </c>
      <c r="H30" s="79" t="s">
        <v>156</v>
      </c>
      <c r="I30" s="79"/>
      <c r="J30" s="79"/>
      <c r="K30" s="79"/>
      <c r="L30" s="79"/>
      <c r="M30" s="79" t="s">
        <v>36</v>
      </c>
      <c r="N30" s="79" t="s">
        <v>58</v>
      </c>
      <c r="O30" s="78" t="s">
        <v>38</v>
      </c>
      <c r="P30" s="80" t="s">
        <v>157</v>
      </c>
      <c r="Q30" s="81">
        <v>12502857605</v>
      </c>
      <c r="R30" s="81">
        <v>0</v>
      </c>
      <c r="S30" s="81">
        <v>0</v>
      </c>
      <c r="T30" s="81">
        <v>12502857605</v>
      </c>
      <c r="U30" s="81">
        <v>0</v>
      </c>
      <c r="V30" s="81">
        <v>9275775273</v>
      </c>
      <c r="W30" s="81">
        <v>3227082332</v>
      </c>
      <c r="X30" s="81">
        <v>7702544769</v>
      </c>
      <c r="Y30" s="81">
        <v>256165817</v>
      </c>
      <c r="Z30" s="81">
        <v>157422495</v>
      </c>
      <c r="AA30" s="81">
        <v>157422495</v>
      </c>
    </row>
    <row r="31" spans="1:28" x14ac:dyDescent="0.25">
      <c r="A31" s="72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3"/>
      <c r="P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8" s="82" customFormat="1" x14ac:dyDescent="0.25">
      <c r="A32" s="83" t="s">
        <v>1</v>
      </c>
      <c r="B32" s="84" t="s">
        <v>1</v>
      </c>
      <c r="C32" s="85" t="s">
        <v>1</v>
      </c>
      <c r="D32" s="85" t="s">
        <v>1</v>
      </c>
      <c r="E32" s="85" t="s">
        <v>1</v>
      </c>
      <c r="F32" s="85" t="s">
        <v>1</v>
      </c>
      <c r="G32" s="85" t="s">
        <v>1</v>
      </c>
      <c r="H32" s="85" t="s">
        <v>1</v>
      </c>
      <c r="I32" s="85" t="s">
        <v>1</v>
      </c>
      <c r="J32" s="85" t="s">
        <v>1</v>
      </c>
      <c r="K32" s="85" t="s">
        <v>1</v>
      </c>
      <c r="L32" s="85" t="s">
        <v>1</v>
      </c>
      <c r="M32" s="85" t="s">
        <v>1</v>
      </c>
      <c r="N32" s="85" t="s">
        <v>1</v>
      </c>
      <c r="O32" s="85" t="s">
        <v>1</v>
      </c>
      <c r="P32" s="86" t="s">
        <v>98</v>
      </c>
      <c r="Q32" s="87">
        <f t="shared" ref="Q32:AA32" si="0">SUM(Q5:Q31)</f>
        <v>764482282748</v>
      </c>
      <c r="R32" s="87">
        <f t="shared" si="0"/>
        <v>0</v>
      </c>
      <c r="S32" s="87">
        <f t="shared" si="0"/>
        <v>0</v>
      </c>
      <c r="T32" s="87">
        <f t="shared" si="0"/>
        <v>764482282748</v>
      </c>
      <c r="U32" s="87">
        <f t="shared" si="0"/>
        <v>92839070879</v>
      </c>
      <c r="V32" s="87">
        <f t="shared" si="0"/>
        <v>305979905340.17999</v>
      </c>
      <c r="W32" s="87">
        <f t="shared" si="0"/>
        <v>365663306528.82001</v>
      </c>
      <c r="X32" s="87">
        <f t="shared" si="0"/>
        <v>214935975627.48999</v>
      </c>
      <c r="Y32" s="87">
        <f t="shared" si="0"/>
        <v>13810798901.75</v>
      </c>
      <c r="Z32" s="87">
        <f t="shared" si="0"/>
        <v>13018276323.84</v>
      </c>
      <c r="AA32" s="87">
        <f t="shared" si="0"/>
        <v>12994535277.84</v>
      </c>
      <c r="AB32" s="88"/>
    </row>
    <row r="33" spans="1:27" x14ac:dyDescent="0.25">
      <c r="A33" s="89"/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0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</row>
    <row r="34" spans="1:27" x14ac:dyDescent="0.25">
      <c r="A34" s="89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0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</row>
    <row r="35" spans="1:27" x14ac:dyDescent="0.25">
      <c r="A35" s="89"/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0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</row>
    <row r="36" spans="1:27" x14ac:dyDescent="0.25">
      <c r="A36" s="89"/>
      <c r="B36" s="9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0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x14ac:dyDescent="0.25">
      <c r="A37" s="89"/>
      <c r="B37" s="9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0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1:27" x14ac:dyDescent="0.25">
      <c r="A38" s="89"/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0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x14ac:dyDescent="0.25">
      <c r="A39" s="89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0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</row>
    <row r="40" spans="1:27" x14ac:dyDescent="0.25">
      <c r="A40" s="89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0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1:27" x14ac:dyDescent="0.25">
      <c r="A41" s="89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0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</row>
    <row r="42" spans="1:27" x14ac:dyDescent="0.25">
      <c r="A42" s="89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0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</row>
    <row r="43" spans="1:27" x14ac:dyDescent="0.25">
      <c r="A43" s="89"/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0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</row>
    <row r="44" spans="1:27" x14ac:dyDescent="0.25">
      <c r="A44" s="89"/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0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</row>
    <row r="45" spans="1:27" x14ac:dyDescent="0.25">
      <c r="A45" s="89"/>
      <c r="B45" s="9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0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x14ac:dyDescent="0.25">
      <c r="A46" s="89"/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0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1:27" x14ac:dyDescent="0.25">
      <c r="A47" s="89"/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0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</row>
    <row r="48" spans="1:27" x14ac:dyDescent="0.25">
      <c r="A48" s="89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0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</row>
    <row r="49" spans="1:27" x14ac:dyDescent="0.25">
      <c r="A49" s="89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0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</row>
    <row r="50" spans="1:27" x14ac:dyDescent="0.25">
      <c r="A50" s="89"/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0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</row>
    <row r="51" spans="1:27" x14ac:dyDescent="0.25">
      <c r="A51" s="89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0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</row>
    <row r="52" spans="1:27" x14ac:dyDescent="0.25">
      <c r="A52" s="89"/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0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spans="1:27" x14ac:dyDescent="0.25">
      <c r="A53" s="89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0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spans="1:27" x14ac:dyDescent="0.25">
      <c r="A54" s="89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0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</row>
    <row r="55" spans="1:27" x14ac:dyDescent="0.25">
      <c r="A55" s="89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0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</row>
    <row r="56" spans="1:27" x14ac:dyDescent="0.25">
      <c r="A56" s="89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0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</row>
    <row r="57" spans="1:27" x14ac:dyDescent="0.25">
      <c r="A57" s="89"/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0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</row>
    <row r="58" spans="1:27" x14ac:dyDescent="0.25">
      <c r="A58" s="89"/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0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</row>
    <row r="59" spans="1:27" x14ac:dyDescent="0.25">
      <c r="A59" s="89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0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</row>
    <row r="60" spans="1:27" x14ac:dyDescent="0.25">
      <c r="A60" s="89"/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0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</row>
    <row r="61" spans="1:27" x14ac:dyDescent="0.25">
      <c r="A61" s="89"/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0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</row>
    <row r="62" spans="1:27" x14ac:dyDescent="0.25">
      <c r="A62" s="89"/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0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</row>
    <row r="63" spans="1:27" x14ac:dyDescent="0.25">
      <c r="A63" s="89"/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0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</row>
    <row r="64" spans="1:27" x14ac:dyDescent="0.25">
      <c r="A64" s="89"/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0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</row>
    <row r="65" spans="1:27" x14ac:dyDescent="0.25">
      <c r="A65" s="89"/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0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spans="1:27" x14ac:dyDescent="0.25">
      <c r="A66" s="89"/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0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spans="1:27" x14ac:dyDescent="0.25">
      <c r="A67" s="89"/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0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</row>
    <row r="68" spans="1:27" x14ac:dyDescent="0.25">
      <c r="A68" s="89"/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0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</row>
    <row r="69" spans="1:27" x14ac:dyDescent="0.25">
      <c r="A69" s="89"/>
      <c r="B69" s="90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0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</row>
    <row r="70" spans="1:27" x14ac:dyDescent="0.25">
      <c r="A70" s="89"/>
      <c r="B70" s="90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0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</row>
    <row r="71" spans="1:27" x14ac:dyDescent="0.25">
      <c r="A71" s="89"/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0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spans="1:27" x14ac:dyDescent="0.25">
      <c r="A72" s="89"/>
      <c r="B72" s="90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0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</row>
    <row r="73" spans="1:27" x14ac:dyDescent="0.25">
      <c r="A73" s="89"/>
      <c r="B73" s="90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0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</row>
    <row r="74" spans="1:27" x14ac:dyDescent="0.25">
      <c r="A74" s="89"/>
      <c r="B74" s="9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0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</row>
    <row r="75" spans="1:27" x14ac:dyDescent="0.25">
      <c r="A75" s="89"/>
      <c r="B75" s="90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0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</row>
    <row r="76" spans="1:27" x14ac:dyDescent="0.25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0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</row>
    <row r="77" spans="1:27" x14ac:dyDescent="0.25">
      <c r="A77" s="89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0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</row>
    <row r="78" spans="1:27" x14ac:dyDescent="0.25">
      <c r="A78" s="89"/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0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</row>
    <row r="79" spans="1:27" x14ac:dyDescent="0.25">
      <c r="A79" s="89"/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0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</row>
    <row r="80" spans="1:27" x14ac:dyDescent="0.25">
      <c r="A80" s="89"/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0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</row>
    <row r="81" spans="1:27" x14ac:dyDescent="0.25">
      <c r="A81" s="89"/>
      <c r="B81" s="90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0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spans="1:27" x14ac:dyDescent="0.25">
      <c r="A82" s="89"/>
      <c r="B82" s="90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0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spans="1:27" x14ac:dyDescent="0.25">
      <c r="A83" s="89"/>
      <c r="B83" s="90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0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spans="1:27" x14ac:dyDescent="0.25">
      <c r="A84" s="89"/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0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1:27" x14ac:dyDescent="0.25">
      <c r="A85" s="89"/>
      <c r="B85" s="90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0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1:27" x14ac:dyDescent="0.25">
      <c r="A86" s="89"/>
      <c r="B86" s="90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0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1:27" ht="11.25" customHeight="1" x14ac:dyDescent="0.25">
      <c r="A87" s="95"/>
      <c r="B87" s="96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6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</row>
    <row r="88" spans="1:27" ht="11.25" customHeight="1" x14ac:dyDescent="0.25">
      <c r="A88" s="95"/>
      <c r="B88" s="96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</row>
    <row r="89" spans="1:27" ht="11.25" customHeight="1" x14ac:dyDescent="0.25">
      <c r="A89" s="95"/>
      <c r="B89" s="96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6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</row>
    <row r="90" spans="1:27" ht="11.25" customHeight="1" x14ac:dyDescent="0.25">
      <c r="A90" s="95"/>
      <c r="B90" s="96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6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</row>
    <row r="91" spans="1:27" ht="11.25" customHeight="1" x14ac:dyDescent="0.25">
      <c r="A91" s="95"/>
      <c r="B91" s="96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6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</row>
    <row r="92" spans="1:27" ht="11.25" customHeight="1" x14ac:dyDescent="0.25">
      <c r="A92" s="95"/>
      <c r="B92" s="96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6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</row>
  </sheetData>
  <autoFilter ref="A4:AA32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topLeftCell="A4" workbookViewId="0">
      <selection activeCell="G10" sqref="G10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72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73</v>
      </c>
      <c r="C2" s="9"/>
      <c r="D2" s="9"/>
      <c r="M2" s="12"/>
    </row>
    <row r="3" spans="1:15" s="13" customFormat="1" ht="18.75" x14ac:dyDescent="0.25">
      <c r="A3" s="1" t="s">
        <v>198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74</v>
      </c>
      <c r="B6" s="18" t="s">
        <v>75</v>
      </c>
      <c r="C6" s="18" t="s">
        <v>76</v>
      </c>
      <c r="D6" s="18" t="s">
        <v>77</v>
      </c>
      <c r="E6" s="18" t="s">
        <v>26</v>
      </c>
      <c r="F6" s="18" t="s">
        <v>78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</row>
    <row r="7" spans="1:15" ht="19.5" customHeight="1" x14ac:dyDescent="0.25">
      <c r="A7" s="22" t="s">
        <v>88</v>
      </c>
      <c r="B7" s="29" t="s">
        <v>89</v>
      </c>
      <c r="C7" s="20">
        <f>SUMIFS('SIIF-Ejecución'!T$4:T$92,'SIIF-Ejecución'!$D$4:$D$92,LEFT($A7,1),'SIIF-Ejecución'!$E$4:$E$92,RIGHT($A7,1))</f>
        <v>75203400000</v>
      </c>
      <c r="D7" s="20">
        <f>SUMIFS('SIIF-Ejecución'!U$4:U$92,'SIIF-Ejecución'!$D$4:$D$92,LEFT($A7,1),'SIIF-Ejecución'!$E$4:$E$92,RIGHT($A7,1))</f>
        <v>0</v>
      </c>
      <c r="E7" s="20">
        <f>SUMIFS('SIIF-Ejecución'!V$4:V$92,'SIIF-Ejecución'!$D$4:$D$92,LEFT($A7,1),'SIIF-Ejecución'!$E$4:$E$92,RIGHT($A7,1))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SUMIFS('SIIF-Ejecución'!X$4:X$92,'SIIF-Ejecución'!$D$4:$D$92,LEFT($A7,1),'SIIF-Ejecución'!$E$4:$E$92,RIGHT($A7,1))</f>
        <v>10332149898</v>
      </c>
      <c r="I7" s="20">
        <f>E7-H7</f>
        <v>64871250102</v>
      </c>
      <c r="J7" s="48">
        <f>IF(C7=0,0,ROUND(H7/C7,4))</f>
        <v>0.13739999999999999</v>
      </c>
      <c r="K7" s="20">
        <f>SUMIFS('SIIF-Ejecución'!Y$4:Y$92,'SIIF-Ejecución'!$D$4:$D$92,LEFT($A7,1),'SIIF-Ejecución'!$E$4:$E$92,RIGHT($A7,1))</f>
        <v>10332149898</v>
      </c>
      <c r="L7" s="20">
        <f>H7-K7</f>
        <v>0</v>
      </c>
      <c r="M7" s="48">
        <f t="shared" ref="M7:M14" si="4">IF(C7=0,0,ROUND(K7/C7,4))</f>
        <v>0.13739999999999999</v>
      </c>
      <c r="N7" s="20">
        <f>SUMIFS('SIIF-Ejecución'!AA$4:AA$92,'SIIF-Ejecución'!$D$4:$D$92,LEFT($A7,1),'SIIF-Ejecución'!$E$4:$E$92,RIGHT($A7,1))</f>
        <v>10325276348</v>
      </c>
      <c r="O7" s="48">
        <f t="shared" ref="O7:O14" si="5">IF(C7=0,0,ROUND(N7/C7,4))</f>
        <v>0.13730000000000001</v>
      </c>
    </row>
    <row r="8" spans="1:15" ht="27" customHeight="1" x14ac:dyDescent="0.25">
      <c r="A8" s="22" t="s">
        <v>90</v>
      </c>
      <c r="B8" s="29" t="s">
        <v>91</v>
      </c>
      <c r="C8" s="20">
        <f>SUMIFS('SIIF-Ejecución'!T$4:T$92,'SIIF-Ejecución'!$D$4:$D$92,LEFT($A8,1),'SIIF-Ejecución'!$E$4:$E$92,RIGHT($A8,1))</f>
        <v>37872200000</v>
      </c>
      <c r="D8" s="20">
        <f>SUMIFS('SIIF-Ejecución'!U$4:U$92,'SIIF-Ejecución'!$D$4:$D$92,LEFT($A8,1),'SIIF-Ejecución'!$E$4:$E$92,RIGHT($A8,1))</f>
        <v>0</v>
      </c>
      <c r="E8" s="20">
        <f>SUMIFS('SIIF-Ejecución'!V$4:V$92,'SIIF-Ejecución'!$D$4:$D$92,LEFT($A8,1),'SIIF-Ejecución'!$E$4:$E$92,RIGHT($A8,1))</f>
        <v>33596071115.68</v>
      </c>
      <c r="F8" s="48">
        <f t="shared" si="2"/>
        <v>0.8871</v>
      </c>
      <c r="G8" s="20">
        <f t="shared" si="3"/>
        <v>4276128884.3199997</v>
      </c>
      <c r="H8" s="20">
        <f>SUMIFS('SIIF-Ejecución'!X$4:X$92,'SIIF-Ejecución'!$D$4:$D$92,LEFT($A8,1),'SIIF-Ejecución'!$E$4:$E$92,RIGHT($A8,1))</f>
        <v>23878894824.990002</v>
      </c>
      <c r="I8" s="20">
        <f t="shared" ref="I8:I10" si="6">E8-H8</f>
        <v>9717176290.6899986</v>
      </c>
      <c r="J8" s="48">
        <f t="shared" ref="J8:J10" si="7">IF(C8=0,0,ROUND(H8/C8,4))</f>
        <v>0.63049999999999995</v>
      </c>
      <c r="K8" s="20">
        <f>SUMIFS('SIIF-Ejecución'!Y$4:Y$92,'SIIF-Ejecución'!$D$4:$D$92,LEFT($A8,1),'SIIF-Ejecución'!$E$4:$E$92,RIGHT($A8,1))</f>
        <v>1408748649.98</v>
      </c>
      <c r="L8" s="20">
        <f>H8-K8</f>
        <v>22470146175.010002</v>
      </c>
      <c r="M8" s="48">
        <f t="shared" si="4"/>
        <v>3.7199999999999997E-2</v>
      </c>
      <c r="N8" s="20">
        <f>SUMIFS('SIIF-Ejecución'!AA$4:AA$92,'SIIF-Ejecución'!$D$4:$D$92,LEFT($A8,1),'SIIF-Ejecución'!$E$4:$E$92,RIGHT($A8,1))</f>
        <v>1181108867.8399999</v>
      </c>
      <c r="O8" s="48">
        <f t="shared" si="5"/>
        <v>3.1199999999999999E-2</v>
      </c>
    </row>
    <row r="9" spans="1:15" ht="12" x14ac:dyDescent="0.25">
      <c r="A9" s="22" t="s">
        <v>92</v>
      </c>
      <c r="B9" s="29" t="s">
        <v>93</v>
      </c>
      <c r="C9" s="20">
        <f>SUMIFS('SIIF-Ejecución'!T$4:T$92,'SIIF-Ejecución'!$D$4:$D$92,LEFT($A9,1),'SIIF-Ejecución'!$E$4:$E$92,RIGHT($A9,1))</f>
        <v>3393135960</v>
      </c>
      <c r="D9" s="20">
        <f>SUMIFS('SIIF-Ejecución'!U$4:U$92,'SIIF-Ejecución'!$D$4:$D$92,LEFT($A9,1),'SIIF-Ejecución'!$E$4:$E$92,RIGHT($A9,1))</f>
        <v>0</v>
      </c>
      <c r="E9" s="20">
        <f>SUMIFS('SIIF-Ejecución'!V$4:V$92,'SIIF-Ejecución'!$D$4:$D$92,LEFT($A9,1),'SIIF-Ejecución'!$E$4:$E$92,RIGHT($A9,1))</f>
        <v>2766215273</v>
      </c>
      <c r="F9" s="48">
        <f t="shared" si="2"/>
        <v>0.81520000000000004</v>
      </c>
      <c r="G9" s="20">
        <f t="shared" si="3"/>
        <v>626920687</v>
      </c>
      <c r="H9" s="20">
        <f>SUMIFS('SIIF-Ejecución'!X$4:X$92,'SIIF-Ejecución'!$D$4:$D$92,LEFT($A9,1),'SIIF-Ejecución'!$E$4:$E$92,RIGHT($A9,1))</f>
        <v>468981780</v>
      </c>
      <c r="I9" s="20">
        <f t="shared" si="6"/>
        <v>2297233493</v>
      </c>
      <c r="J9" s="48">
        <f t="shared" si="7"/>
        <v>0.13819999999999999</v>
      </c>
      <c r="K9" s="20">
        <f>SUMIFS('SIIF-Ejecución'!Y$4:Y$92,'SIIF-Ejecución'!$D$4:$D$92,LEFT($A9,1),'SIIF-Ejecución'!$E$4:$E$92,RIGHT($A9,1))</f>
        <v>419610263</v>
      </c>
      <c r="L9" s="20">
        <f>H9-K9</f>
        <v>49371517</v>
      </c>
      <c r="M9" s="48">
        <f t="shared" si="4"/>
        <v>0.1237</v>
      </c>
      <c r="N9" s="20">
        <f>SUMIFS('SIIF-Ejecución'!AA$4:AA$92,'SIIF-Ejecución'!$D$4:$D$92,LEFT($A9,1),'SIIF-Ejecución'!$E$4:$E$92,RIGHT($A9,1))</f>
        <v>419610263</v>
      </c>
      <c r="O9" s="48">
        <f t="shared" si="5"/>
        <v>0.1237</v>
      </c>
    </row>
    <row r="10" spans="1:15" ht="24" x14ac:dyDescent="0.25">
      <c r="A10" s="22" t="s">
        <v>94</v>
      </c>
      <c r="B10" s="29" t="s">
        <v>95</v>
      </c>
      <c r="C10" s="20">
        <f>SUMIFS('SIIF-Ejecución'!T$4:T$92,'SIIF-Ejecución'!$D$4:$D$92,LEFT($A10,1),'SIIF-Ejecución'!$E$4:$E$92,RIGHT($A10,1))</f>
        <v>4642232660</v>
      </c>
      <c r="D10" s="20">
        <f>SUMIFS('SIIF-Ejecución'!U$4:U$92,'SIIF-Ejecución'!$D$4:$D$92,LEFT($A10,1),'SIIF-Ejecución'!$E$4:$E$92,RIGHT($A10,1))</f>
        <v>0</v>
      </c>
      <c r="E10" s="20">
        <f>SUMIFS('SIIF-Ejecución'!V$4:V$92,'SIIF-Ejecución'!$D$4:$D$92,LEFT($A10,1),'SIIF-Ejecución'!$E$4:$E$92,RIGHT($A10,1))</f>
        <v>152462660</v>
      </c>
      <c r="F10" s="48">
        <f t="shared" si="2"/>
        <v>3.2800000000000003E-2</v>
      </c>
      <c r="G10" s="20">
        <f t="shared" si="3"/>
        <v>4489770000</v>
      </c>
      <c r="H10" s="20">
        <f>SUMIFS('SIIF-Ejecución'!X$4:X$92,'SIIF-Ejecución'!$D$4:$D$92,LEFT($A10,1),'SIIF-Ejecución'!$E$4:$E$92,RIGHT($A10,1))</f>
        <v>5439400</v>
      </c>
      <c r="I10" s="20">
        <f t="shared" si="6"/>
        <v>147023260</v>
      </c>
      <c r="J10" s="48">
        <f t="shared" si="7"/>
        <v>1.1999999999999999E-3</v>
      </c>
      <c r="K10" s="20">
        <f>SUMIFS('SIIF-Ejecución'!Y$4:Y$92,'SIIF-Ejecución'!$D$4:$D$92,LEFT($A10,1),'SIIF-Ejecución'!$E$4:$E$92,RIGHT($A10,1))</f>
        <v>5439400</v>
      </c>
      <c r="L10" s="20">
        <f>H10-K10</f>
        <v>0</v>
      </c>
      <c r="M10" s="48">
        <f t="shared" si="4"/>
        <v>1.1999999999999999E-3</v>
      </c>
      <c r="N10" s="20">
        <f>SUMIFS('SIIF-Ejecución'!AA$4:AA$92,'SIIF-Ejecución'!$D$4:$D$92,LEFT($A10,1),'SIIF-Ejecución'!$E$4:$E$92,RIGHT($A10,1))</f>
        <v>5439400</v>
      </c>
      <c r="O10" s="48">
        <f t="shared" si="5"/>
        <v>1.1999999999999999E-3</v>
      </c>
    </row>
    <row r="11" spans="1:15" s="24" customFormat="1" ht="21.75" customHeight="1" x14ac:dyDescent="0.25">
      <c r="A11" s="148" t="s">
        <v>96</v>
      </c>
      <c r="B11" s="149"/>
      <c r="C11" s="23">
        <f>SUM(C7:C10)</f>
        <v>121110968620</v>
      </c>
      <c r="D11" s="23">
        <f t="shared" ref="D11:E11" si="8">SUM(D7:D10)</f>
        <v>0</v>
      </c>
      <c r="E11" s="23">
        <f t="shared" si="8"/>
        <v>111718149048.67999</v>
      </c>
      <c r="F11" s="49">
        <f t="shared" si="2"/>
        <v>0.9224</v>
      </c>
      <c r="G11" s="23">
        <f t="shared" si="3"/>
        <v>9392819571.3200073</v>
      </c>
      <c r="H11" s="23">
        <f>SUM(H7:H10)</f>
        <v>34685465902.990005</v>
      </c>
      <c r="I11" s="23">
        <f>SUM(I7:I10)</f>
        <v>77032683145.690002</v>
      </c>
      <c r="J11" s="49">
        <f>IF(C11=0,0,ROUND(H11/C11,4))</f>
        <v>0.28639999999999999</v>
      </c>
      <c r="K11" s="23">
        <f>SUM(K7:K10)</f>
        <v>12165948210.98</v>
      </c>
      <c r="L11" s="23">
        <f>SUM(L7:L10)</f>
        <v>22519517692.010002</v>
      </c>
      <c r="M11" s="49">
        <f t="shared" si="4"/>
        <v>0.10050000000000001</v>
      </c>
      <c r="N11" s="23">
        <f>SUM(N7:N10)</f>
        <v>11931434878.84</v>
      </c>
      <c r="O11" s="49">
        <f t="shared" si="5"/>
        <v>9.8500000000000004E-2</v>
      </c>
    </row>
    <row r="12" spans="1:15" ht="21.75" customHeight="1" x14ac:dyDescent="0.25">
      <c r="A12" s="22" t="s">
        <v>108</v>
      </c>
      <c r="B12" s="29" t="s">
        <v>122</v>
      </c>
      <c r="C12" s="20">
        <f>SUMIFS('SIIF-Ejecución'!T$4:T$92,'SIIF-Ejecución'!$D$4:$D$92,LEFT($A12,1))</f>
        <v>0</v>
      </c>
      <c r="D12" s="20">
        <f>SUMIFS('SIIF-Ejecución'!U$4:U$92,'SIIF-Ejecución'!$D$4:$D$92,LEFT($A12,1))</f>
        <v>0</v>
      </c>
      <c r="E12" s="20">
        <f>SUMIFS('SIIF-Ejecución'!V$4:V$92,'SIIF-Ejecución'!$D$4:$D$92,LEFT($A12,1))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SUMIFS('SIIF-Ejecución'!X$4:X$92,'SIIF-Ejecución'!$D$4:$D$92,LEFT($A12,1))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SUMIFS('SIIF-Ejecución'!Y$4:Y$92,'SIIF-Ejecución'!$D$4:$D$92,LEFT($A12,1))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SUMIFS('SIIF-Ejecución'!AA$4:AA$92,'SIIF-Ejecución'!$D$4:$D$92,LEFT($A12,1))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97</v>
      </c>
      <c r="C13" s="20">
        <f>SUMIFS('SIIF-Ejecución'!T$4:T$92,'SIIF-Ejecución'!$D$4:$D$92,LEFT($A13,1))</f>
        <v>643371314128</v>
      </c>
      <c r="D13" s="20">
        <f>SUMIFS('SIIF-Ejecución'!U$4:U$92,'SIIF-Ejecución'!$D$4:$D$92,LEFT($A13,1))</f>
        <v>92839070879</v>
      </c>
      <c r="E13" s="20">
        <f>SUMIFS('SIIF-Ejecución'!V$4:V$92,'SIIF-Ejecución'!$D$4:$D$92,LEFT($A13,1))</f>
        <v>194261756291.5</v>
      </c>
      <c r="F13" s="48">
        <f t="shared" si="2"/>
        <v>0.3019</v>
      </c>
      <c r="G13" s="20">
        <f t="shared" si="3"/>
        <v>356270486957.5</v>
      </c>
      <c r="H13" s="20">
        <f>SUMIFS('SIIF-Ejecución'!X$4:X$92,'SIIF-Ejecución'!$D$4:$D$92,LEFT($A13,1))</f>
        <v>180250509724.5</v>
      </c>
      <c r="I13" s="20">
        <f>E13-H13</f>
        <v>14011246567</v>
      </c>
      <c r="J13" s="48">
        <f>IF(C13=0,0,ROUND(H13/C13,4))</f>
        <v>0.2802</v>
      </c>
      <c r="K13" s="20">
        <f>SUMIFS('SIIF-Ejecución'!Y$4:Y$92,'SIIF-Ejecución'!$D$4:$D$92,LEFT($A13,1))</f>
        <v>1644850690.77</v>
      </c>
      <c r="L13" s="20">
        <f>H13-K13</f>
        <v>178605659033.73001</v>
      </c>
      <c r="M13" s="48">
        <f t="shared" si="4"/>
        <v>2.5999999999999999E-3</v>
      </c>
      <c r="N13" s="20">
        <f>SUMIFS('SIIF-Ejecución'!AA$4:AA$92,'SIIF-Ejecución'!$D$4:$D$92,LEFT($A13,1))</f>
        <v>1063100399</v>
      </c>
      <c r="O13" s="48">
        <f t="shared" si="5"/>
        <v>1.6999999999999999E-3</v>
      </c>
    </row>
    <row r="14" spans="1:15" s="19" customFormat="1" ht="21.75" customHeight="1" x14ac:dyDescent="0.25">
      <c r="A14" s="148" t="s">
        <v>98</v>
      </c>
      <c r="B14" s="149"/>
      <c r="C14" s="25">
        <f t="shared" ref="C14:K14" si="13">SUM(C11:C13)</f>
        <v>764482282748</v>
      </c>
      <c r="D14" s="25">
        <f>SUM(D11:D13)</f>
        <v>92839070879</v>
      </c>
      <c r="E14" s="25">
        <f>SUM(E11:E13)</f>
        <v>305979905340.17999</v>
      </c>
      <c r="F14" s="50">
        <f t="shared" si="2"/>
        <v>0.4002</v>
      </c>
      <c r="G14" s="25">
        <f t="shared" si="13"/>
        <v>365663306528.82001</v>
      </c>
      <c r="H14" s="25">
        <f t="shared" si="13"/>
        <v>214935975627.48999</v>
      </c>
      <c r="I14" s="25">
        <f t="shared" si="13"/>
        <v>91043929712.690002</v>
      </c>
      <c r="J14" s="50">
        <f>IF(C14=0,0,ROUND(H14/C14,4))</f>
        <v>0.28120000000000001</v>
      </c>
      <c r="K14" s="25">
        <f t="shared" si="13"/>
        <v>13810798901.75</v>
      </c>
      <c r="L14" s="25">
        <f>SUM(L11:L13)</f>
        <v>201125176725.74002</v>
      </c>
      <c r="M14" s="50">
        <f t="shared" si="4"/>
        <v>1.8100000000000002E-2</v>
      </c>
      <c r="N14" s="25">
        <f>SUM(N11:N13)</f>
        <v>12994535277.84</v>
      </c>
      <c r="O14" s="50">
        <f t="shared" si="5"/>
        <v>1.7000000000000001E-2</v>
      </c>
    </row>
    <row r="15" spans="1:15" s="2" customFormat="1" ht="12" x14ac:dyDescent="0.25">
      <c r="B15" s="3" t="s">
        <v>99</v>
      </c>
      <c r="C15" s="4">
        <f>C14-SUMIFS('SIIF-Ejecución'!T$4:T$92,'SIIF-Ejecución'!$A$4:$A$92,"03-01-01")</f>
        <v>0</v>
      </c>
      <c r="D15" s="4"/>
      <c r="E15" s="4">
        <f>E14-SUMIFS('SIIF-Ejecución'!V$4:V$92,'SIIF-Ejecución'!$A$4:$A$92,"03-01-01")</f>
        <v>0</v>
      </c>
      <c r="F15" s="4"/>
      <c r="G15" s="4">
        <f>G14-SUMIFS('SIIF-Ejecución'!W$4:W$92,'SIIF-Ejecución'!$A$4:$A$92,"03-01-01")</f>
        <v>0</v>
      </c>
      <c r="H15" s="4">
        <f>H14-SUMIFS('SIIF-Ejecución'!X$4:X$92,'SIIF-Ejecución'!$A$4:$A$92,"03-01-01")</f>
        <v>0</v>
      </c>
      <c r="I15" s="5"/>
      <c r="J15" s="5"/>
      <c r="K15" s="4">
        <f>K14-SUMIFS('SIIF-Ejecución'!Y$4:Y$92,'SIIF-Ejecución'!$A$4:$A$92,"03-01-01")</f>
        <v>0</v>
      </c>
      <c r="L15" s="5"/>
      <c r="M15" s="6"/>
      <c r="N15" s="4">
        <f>N14-SUMIFS('SIIF-Ejecución'!AA$4:AA$92,'SIIF-Ejecución'!$A$4:$A$92,"03-01-01")</f>
        <v>0</v>
      </c>
    </row>
    <row r="137" spans="2:2" ht="11.25" customHeight="1" x14ac:dyDescent="0.25">
      <c r="B137" s="8" t="s">
        <v>100</v>
      </c>
    </row>
  </sheetData>
  <autoFilter ref="A5:O15" xr:uid="{00000000-0009-0000-0000-000001000000}"/>
  <mergeCells count="2">
    <mergeCell ref="A11:B11"/>
    <mergeCell ref="A14:B14"/>
  </mergeCells>
  <conditionalFormatting sqref="K15 C15:H15 N15">
    <cfRule type="cellIs" dxfId="9" priority="2" stopIfTrue="1" operator="equal">
      <formula>0</formula>
    </cfRule>
  </conditionalFormatting>
  <conditionalFormatting sqref="K15 C15:H15 N15">
    <cfRule type="expression" dxfId="8" priority="1" stopIfTrue="1">
      <formula>C15&lt;&gt;0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"/>
  <sheetViews>
    <sheetView workbookViewId="0">
      <pane ySplit="6" topLeftCell="A19" activePane="bottomLeft" state="frozen"/>
      <selection pane="bottomLeft" activeCell="H21" sqref="H21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102</v>
      </c>
      <c r="B2" s="33"/>
      <c r="C2" s="9"/>
    </row>
    <row r="3" spans="1:16" s="13" customFormat="1" ht="18.75" x14ac:dyDescent="0.25">
      <c r="A3" s="1" t="str">
        <f>+'Ejecución Tipo de Gasto'!A3</f>
        <v>28 DE FEBRERO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104</v>
      </c>
      <c r="C6" s="18" t="s">
        <v>17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+SUMIFS('SIIF-Ejecución'!$T$3:$T$45,'SIIF-Ejecución'!$C$3:$C$45,'Ejecución Funcionamiento'!$A7,'SIIF-Ejecución'!$N$3:$N$45,'Ejecución Funcionamiento'!$C7)</f>
        <v>50966500000</v>
      </c>
      <c r="E7" s="40">
        <f>+SUMIFS('SIIF-Ejecución'!$U$3:$U$45,'SIIF-Ejecución'!$C$3:$C$45,'Ejecución Funcionamiento'!$A7,'SIIF-Ejecución'!$N$3:$N$45,'Ejecución Funcionamiento'!$C7)</f>
        <v>0</v>
      </c>
      <c r="F7" s="40">
        <f>+SUMIFS('SIIF-Ejecución'!$V$3:$V$45,'SIIF-Ejecución'!$C$3:$C$45,'Ejecución Funcionamiento'!$A7,'SIIF-Ejecución'!$N$3:$N$45,'Ejecución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+SUMIFS('SIIF-Ejecución'!$X$3:$X$45,'SIIF-Ejecución'!$C$3:$C$45,'Ejecución Funcionamiento'!$A7,'SIIF-Ejecución'!$N$3:$N$45,'Ejecución Funcionamiento'!$C7)</f>
        <v>6872568379.5</v>
      </c>
      <c r="J7" s="41">
        <f>F7-I7</f>
        <v>44093931620.5</v>
      </c>
      <c r="K7" s="21">
        <f>IF(D7=0,0,ROUND(I7/D7,4))</f>
        <v>0.1348</v>
      </c>
      <c r="L7" s="40">
        <f>+SUMIFS('SIIF-Ejecución'!$Y$3:$Y$45,'SIIF-Ejecución'!$C$3:$C$45,'Ejecución Funcionamiento'!$A7,'SIIF-Ejecución'!$N$3:$N$45,'Ejecución Funcionamiento'!$C7)</f>
        <v>6872568379.5</v>
      </c>
      <c r="M7" s="41">
        <f>I7-L7</f>
        <v>0</v>
      </c>
      <c r="N7" s="21">
        <f>IF(D7=0,0,ROUND(L7/D7,4))</f>
        <v>0.1348</v>
      </c>
      <c r="O7" s="40">
        <f>+SUMIFS('SIIF-Ejecución'!$AA$3:$AA$45,'SIIF-Ejecución'!$C$3:$C$45,'Ejecución Funcionamiento'!$A7,'SIIF-Ejecución'!$N$3:$N$45,'Ejecución Funcionamiento'!$C7)</f>
        <v>6872568379.5</v>
      </c>
      <c r="P7" s="21">
        <f>IF(D7=0,0,ROUND(O7/D7,4))</f>
        <v>0.1348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+SUMIFS('SIIF-Ejecución'!$T$3:$T$45,'SIIF-Ejecución'!$C$3:$C$45,'Ejecución Funcionamiento'!$A8,'SIIF-Ejecución'!$N$3:$N$45,'Ejecución Funcionamiento'!$C8)</f>
        <v>17561300000</v>
      </c>
      <c r="E8" s="40">
        <f>+SUMIFS('SIIF-Ejecución'!$U$3:$U$45,'SIIF-Ejecución'!$C$3:$C$45,'Ejecución Funcionamiento'!$A8,'SIIF-Ejecución'!$N$3:$N$45,'Ejecución Funcionamiento'!$C8)</f>
        <v>0</v>
      </c>
      <c r="F8" s="40">
        <f>+SUMIFS('SIIF-Ejecución'!$V$3:$V$45,'SIIF-Ejecución'!$C$3:$C$45,'Ejecución Funcionamiento'!$A8,'SIIF-Ejecución'!$N$3:$N$45,'Ejecución Funcionamiento'!$C8)</f>
        <v>17561300000</v>
      </c>
      <c r="G8" s="21">
        <f t="shared" ref="G8:G19" si="2">IF(D8=0,0,ROUND(F8/D8,4))</f>
        <v>1</v>
      </c>
      <c r="H8" s="41">
        <f t="shared" ref="H8:H19" si="3">D8-F8</f>
        <v>0</v>
      </c>
      <c r="I8" s="40">
        <f>+SUMIFS('SIIF-Ejecución'!$X$3:$X$45,'SIIF-Ejecución'!$C$3:$C$45,'Ejecución Funcionamiento'!$A8,'SIIF-Ejecución'!$N$3:$N$45,'Ejecución Funcionamiento'!$C8)</f>
        <v>2808435075</v>
      </c>
      <c r="J8" s="41">
        <f t="shared" ref="J8:J19" si="4">F8-I8</f>
        <v>14752864925</v>
      </c>
      <c r="K8" s="21">
        <f t="shared" ref="K8:K19" si="5">IF(D8=0,0,ROUND(I8/D8,4))</f>
        <v>0.15989999999999999</v>
      </c>
      <c r="L8" s="40">
        <f>+SUMIFS('SIIF-Ejecución'!$Y$3:$Y$45,'SIIF-Ejecución'!$C$3:$C$45,'Ejecución Funcionamiento'!$A8,'SIIF-Ejecución'!$N$3:$N$45,'Ejecución Funcionamiento'!$C8)</f>
        <v>2808435075</v>
      </c>
      <c r="M8" s="41">
        <f>I8-L8</f>
        <v>0</v>
      </c>
      <c r="N8" s="21">
        <f t="shared" ref="N8:N19" si="6">IF(D8=0,0,ROUND(L8/D8,4))</f>
        <v>0.15989999999999999</v>
      </c>
      <c r="O8" s="40">
        <f>+SUMIFS('SIIF-Ejecución'!$AA$3:$AA$45,'SIIF-Ejecución'!$C$3:$C$45,'Ejecución Funcionamiento'!$A8,'SIIF-Ejecución'!$N$3:$N$45,'Ejecución Funcionamiento'!$C8)</f>
        <v>2801561525</v>
      </c>
      <c r="P8" s="21">
        <f t="shared" ref="P8:P19" si="7">IF(D8=0,0,ROUND(O8/D8,4))</f>
        <v>0.1595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+SUMIFS('SIIF-Ejecución'!$T$3:$T$45,'SIIF-Ejecución'!$C$3:$C$45,'Ejecución Funcionamiento'!$A9,'SIIF-Ejecución'!$N$3:$N$45,'Ejecución Funcionamiento'!$C9)</f>
        <v>6675600000</v>
      </c>
      <c r="E9" s="40">
        <f>+SUMIFS('SIIF-Ejecución'!$U$3:$U$45,'SIIF-Ejecución'!$C$3:$C$45,'Ejecución Funcionamiento'!$A9,'SIIF-Ejecución'!$N$3:$N$45,'Ejecución Funcionamiento'!$C9)</f>
        <v>0</v>
      </c>
      <c r="F9" s="40">
        <f>+SUMIFS('SIIF-Ejecución'!$V$3:$V$45,'SIIF-Ejecución'!$C$3:$C$45,'Ejecución Funcionamiento'!$A9,'SIIF-Ejecución'!$N$3:$N$45,'Ejecución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+SUMIFS('SIIF-Ejecución'!$X$3:$X$45,'SIIF-Ejecución'!$C$3:$C$45,'Ejecución Funcionamiento'!$A9,'SIIF-Ejecución'!$N$3:$N$45,'Ejecución Funcionamiento'!$C9)</f>
        <v>651146443.5</v>
      </c>
      <c r="J9" s="41">
        <f t="shared" si="4"/>
        <v>6024453556.5</v>
      </c>
      <c r="K9" s="21">
        <f t="shared" si="5"/>
        <v>9.7500000000000003E-2</v>
      </c>
      <c r="L9" s="40">
        <f>+SUMIFS('SIIF-Ejecución'!$Y$3:$Y$45,'SIIF-Ejecución'!$C$3:$C$45,'Ejecución Funcionamiento'!$A9,'SIIF-Ejecución'!$N$3:$N$45,'Ejecución Funcionamiento'!$C9)</f>
        <v>651146443.5</v>
      </c>
      <c r="M9" s="41">
        <f t="shared" ref="M9:M19" si="8">I9-L9</f>
        <v>0</v>
      </c>
      <c r="N9" s="21">
        <f t="shared" si="6"/>
        <v>9.7500000000000003E-2</v>
      </c>
      <c r="O9" s="40">
        <f>+SUMIFS('SIIF-Ejecución'!$AA$3:$AA$45,'SIIF-Ejecución'!$C$3:$C$45,'Ejecución Funcionamiento'!$A9,'SIIF-Ejecución'!$N$3:$N$45,'Ejecución Funcionamiento'!$C9)</f>
        <v>651146443.5</v>
      </c>
      <c r="P9" s="21">
        <f t="shared" si="7"/>
        <v>9.7500000000000003E-2</v>
      </c>
    </row>
    <row r="10" spans="1:16" s="32" customFormat="1" ht="24" x14ac:dyDescent="0.25">
      <c r="A10" s="31" t="s">
        <v>116</v>
      </c>
      <c r="B10" s="37" t="s">
        <v>91</v>
      </c>
      <c r="C10" s="31" t="s">
        <v>37</v>
      </c>
      <c r="D10" s="40">
        <f>+SUMIFS('SIIF-Ejecución'!$T$3:$T$45,'SIIF-Ejecución'!$C$3:$C$45,'Ejecución Funcionamiento'!$A10,'SIIF-Ejecución'!$N$3:$N$45,'Ejecución Funcionamiento'!$C10)</f>
        <v>37872200000</v>
      </c>
      <c r="E10" s="40">
        <f>+SUMIFS('SIIF-Ejecución'!$U$3:$U$45,'SIIF-Ejecución'!$C$3:$C$45,'Ejecución Funcionamiento'!$A10,'SIIF-Ejecución'!$N$3:$N$45,'Ejecución Funcionamiento'!$C10)</f>
        <v>0</v>
      </c>
      <c r="F10" s="40">
        <f>+SUMIFS('SIIF-Ejecución'!$V$3:$V$45,'SIIF-Ejecución'!$C$3:$C$45,'Ejecución Funcionamiento'!$A10,'SIIF-Ejecución'!$N$3:$N$45,'Ejecución Funcionamiento'!$C10)</f>
        <v>33596071115.68</v>
      </c>
      <c r="G10" s="21">
        <f t="shared" si="2"/>
        <v>0.8871</v>
      </c>
      <c r="H10" s="41">
        <f t="shared" si="3"/>
        <v>4276128884.3199997</v>
      </c>
      <c r="I10" s="40">
        <f>+SUMIFS('SIIF-Ejecución'!$X$3:$X$45,'SIIF-Ejecución'!$C$3:$C$45,'Ejecución Funcionamiento'!$A10,'SIIF-Ejecución'!$N$3:$N$45,'Ejecución Funcionamiento'!$C10)</f>
        <v>23878894824.990002</v>
      </c>
      <c r="J10" s="41">
        <f t="shared" si="4"/>
        <v>9717176290.6899986</v>
      </c>
      <c r="K10" s="21">
        <f t="shared" si="5"/>
        <v>0.63049999999999995</v>
      </c>
      <c r="L10" s="40">
        <f>+SUMIFS('SIIF-Ejecución'!$Y$3:$Y$45,'SIIF-Ejecución'!$C$3:$C$45,'Ejecución Funcionamiento'!$A10,'SIIF-Ejecución'!$N$3:$N$45,'Ejecución Funcionamiento'!$C10)</f>
        <v>1408748649.98</v>
      </c>
      <c r="M10" s="41">
        <f t="shared" si="8"/>
        <v>22470146175.010002</v>
      </c>
      <c r="N10" s="21">
        <f t="shared" si="6"/>
        <v>3.7199999999999997E-2</v>
      </c>
      <c r="O10" s="40">
        <f>+SUMIFS('SIIF-Ejecución'!$AA$3:$AA$45,'SIIF-Ejecución'!$C$3:$C$45,'Ejecución Funcionamiento'!$A10,'SIIF-Ejecución'!$N$3:$N$45,'Ejecución Funcionamiento'!$C10)</f>
        <v>1181108867.8399999</v>
      </c>
      <c r="P10" s="21">
        <f t="shared" si="7"/>
        <v>3.1199999999999999E-2</v>
      </c>
    </row>
    <row r="11" spans="1:16" s="64" customFormat="1" ht="36" x14ac:dyDescent="0.25">
      <c r="A11" s="61" t="s">
        <v>143</v>
      </c>
      <c r="B11" s="62" t="s">
        <v>144</v>
      </c>
      <c r="C11" s="61" t="s">
        <v>37</v>
      </c>
      <c r="D11" s="63">
        <f>+SUMIFS('SIIF-Ejecución'!$T$3:$T$45,'SIIF-Ejecución'!$C$3:$C$45,'Ejecución Funcionamiento'!$A11,'SIIF-Ejecución'!$N$3:$N$45,'Ejecución Funcionamiento'!$C11)</f>
        <v>0</v>
      </c>
      <c r="E11" s="63">
        <f>+SUMIFS('SIIF-Ejecución'!$U$3:$U$45,'SIIF-Ejecución'!$C$3:$C$45,'Ejecución Funcionamiento'!$A11,'SIIF-Ejecución'!$N$3:$N$45,'Ejecución Funcionamiento'!$C11)</f>
        <v>0</v>
      </c>
      <c r="F11" s="63">
        <f>+SUMIFS('SIIF-Ejecución'!$V$3:$V$45,'SIIF-Ejecución'!$C$3:$C$45,'Ejecución Funcionamiento'!$A11,'SIIF-Ejecución'!$N$3:$N$45,'Ejecución Funcionamiento'!$C11)</f>
        <v>0</v>
      </c>
      <c r="G11" s="21">
        <f t="shared" si="2"/>
        <v>0</v>
      </c>
      <c r="H11" s="41">
        <v>0</v>
      </c>
      <c r="I11" s="40">
        <f>+SUMIFS('SIIF-Ejecución'!$X$3:$X$45,'SIIF-Ejecución'!$C$3:$C$45,'Ejecución Funcionamiento'!$A11,'SIIF-Ejecución'!$N$3:$N$45,'Ejecución Funcionamiento'!$C11)</f>
        <v>0</v>
      </c>
      <c r="J11" s="41">
        <f t="shared" si="4"/>
        <v>0</v>
      </c>
      <c r="K11" s="21">
        <f t="shared" si="5"/>
        <v>0</v>
      </c>
      <c r="L11" s="40">
        <f>+SUMIFS('SIIF-Ejecución'!$Y$3:$Y$45,'SIIF-Ejecución'!$C$3:$C$45,'Ejecución Funcionamiento'!$A11,'SIIF-Ejecución'!$N$3:$N$45,'Ejecución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+SUMIFS('SIIF-Ejecución'!$AA$3:$AA$45,'SIIF-Ejecución'!$C$3:$C$45,'Ejecución Funcionamiento'!$A11,'SIIF-Ejecución'!$N$3:$N$45,'Ejecución Funcionamiento'!$C11)</f>
        <v>0</v>
      </c>
      <c r="P11" s="21">
        <f t="shared" si="7"/>
        <v>0</v>
      </c>
    </row>
    <row r="12" spans="1:16" s="64" customFormat="1" ht="24" x14ac:dyDescent="0.25">
      <c r="A12" s="61" t="s">
        <v>46</v>
      </c>
      <c r="B12" s="62" t="s">
        <v>49</v>
      </c>
      <c r="C12" s="61" t="s">
        <v>37</v>
      </c>
      <c r="D12" s="63">
        <f>+SUMIFS('SIIF-Ejecución'!$T$3:$T$45,'SIIF-Ejecución'!$C$3:$C$45,'Ejecución Funcionamiento'!$A12,'SIIF-Ejecución'!$N$3:$N$45,'Ejecución Funcionamiento'!$C12)</f>
        <v>1345453190</v>
      </c>
      <c r="E12" s="63">
        <f>+SUMIFS('SIIF-Ejecución'!$U$3:$U$45,'SIIF-Ejecución'!$C$3:$C$45,'Ejecución Funcionamiento'!$A12,'SIIF-Ejecución'!$N$3:$N$45,'Ejecución Funcionamiento'!$C12)</f>
        <v>0</v>
      </c>
      <c r="F12" s="63">
        <f>+SUMIFS('SIIF-Ejecución'!$V$3:$V$45,'SIIF-Ejecución'!$C$3:$C$45,'Ejecución Funcionamiento'!$A12,'SIIF-Ejecución'!$N$3:$N$45,'Ejecución Funcionamiento'!$C12)</f>
        <v>1345453190</v>
      </c>
      <c r="G12" s="21">
        <f t="shared" si="2"/>
        <v>1</v>
      </c>
      <c r="H12" s="41">
        <f t="shared" si="3"/>
        <v>0</v>
      </c>
      <c r="I12" s="63">
        <f>+SUMIFS('SIIF-Ejecución'!$X$3:$X$45,'SIIF-Ejecución'!$C$3:$C$45,'Ejecución Funcionamiento'!$A12,'SIIF-Ejecución'!$N$3:$N$45,'Ejecución Funcionamiento'!$C12)</f>
        <v>199721804</v>
      </c>
      <c r="J12" s="41">
        <f t="shared" si="4"/>
        <v>1145731386</v>
      </c>
      <c r="K12" s="21">
        <f t="shared" si="5"/>
        <v>0.1484</v>
      </c>
      <c r="L12" s="63">
        <f>+SUMIFS('SIIF-Ejecución'!$Y$3:$Y$45,'SIIF-Ejecución'!$C$3:$C$45,'Ejecución Funcionamiento'!$A12,'SIIF-Ejecución'!$N$3:$N$45,'Ejecución Funcionamiento'!$C12)</f>
        <v>199721804</v>
      </c>
      <c r="M12" s="41">
        <f t="shared" si="8"/>
        <v>0</v>
      </c>
      <c r="N12" s="21">
        <f t="shared" si="6"/>
        <v>0.1484</v>
      </c>
      <c r="O12" s="63">
        <f>+SUMIFS('SIIF-Ejecución'!$AA$3:$AA$45,'SIIF-Ejecución'!$C$3:$C$45,'Ejecución Funcionamiento'!$A12,'SIIF-Ejecución'!$N$3:$N$45,'Ejecución Funcionamiento'!$C12)</f>
        <v>199721804</v>
      </c>
      <c r="P12" s="21">
        <f t="shared" si="7"/>
        <v>0.1484</v>
      </c>
    </row>
    <row r="13" spans="1:16" s="64" customFormat="1" ht="24" x14ac:dyDescent="0.25">
      <c r="A13" s="61" t="s">
        <v>50</v>
      </c>
      <c r="B13" s="62" t="s">
        <v>52</v>
      </c>
      <c r="C13" s="61" t="s">
        <v>37</v>
      </c>
      <c r="D13" s="63">
        <f>+SUMIFS('SIIF-Ejecución'!$T$3:$T$45,'SIIF-Ejecución'!$C$3:$C$45,'Ejecución Funcionamiento'!$A13,'SIIF-Ejecución'!$N$3:$N$45,'Ejecución Funcionamiento'!$C13)</f>
        <v>68530502</v>
      </c>
      <c r="E13" s="63">
        <f>+SUMIFS('SIIF-Ejecución'!$U$3:$U$45,'SIIF-Ejecución'!$C$3:$C$45,'Ejecución Funcionamiento'!$A13,'SIIF-Ejecución'!$N$3:$N$45,'Ejecución Funcionamiento'!$C13)</f>
        <v>0</v>
      </c>
      <c r="F13" s="63">
        <f>+SUMIFS('SIIF-Ejecución'!$V$3:$V$45,'SIIF-Ejecución'!$C$3:$C$45,'Ejecución Funcionamiento'!$A13,'SIIF-Ejecución'!$N$3:$N$45,'Ejecución Funcionamiento'!$C13)</f>
        <v>68530502</v>
      </c>
      <c r="G13" s="21">
        <f t="shared" si="2"/>
        <v>1</v>
      </c>
      <c r="H13" s="41">
        <f t="shared" si="3"/>
        <v>0</v>
      </c>
      <c r="I13" s="63">
        <f>+SUMIFS('SIIF-Ejecución'!$X$3:$X$45,'SIIF-Ejecución'!$C$3:$C$45,'Ejecución Funcionamiento'!$A13,'SIIF-Ejecución'!$N$3:$N$45,'Ejecución Funcionamiento'!$C13)</f>
        <v>57600103</v>
      </c>
      <c r="J13" s="41">
        <f t="shared" si="4"/>
        <v>10930399</v>
      </c>
      <c r="K13" s="21">
        <f t="shared" si="5"/>
        <v>0.84050000000000002</v>
      </c>
      <c r="L13" s="63">
        <f>+SUMIFS('SIIF-Ejecución'!$Y$3:$Y$45,'SIIF-Ejecución'!$C$3:$C$45,'Ejecución Funcionamiento'!$A13,'SIIF-Ejecución'!$N$3:$N$45,'Ejecución Funcionamiento'!$C13)</f>
        <v>8228586</v>
      </c>
      <c r="M13" s="41">
        <f t="shared" si="8"/>
        <v>49371517</v>
      </c>
      <c r="N13" s="21">
        <f t="shared" si="6"/>
        <v>0.1201</v>
      </c>
      <c r="O13" s="63">
        <f>+SUMIFS('SIIF-Ejecución'!$AA$3:$AA$45,'SIIF-Ejecución'!$C$3:$C$45,'Ejecución Funcionamiento'!$A13,'SIIF-Ejecución'!$N$3:$N$45,'Ejecución Funcionamiento'!$C13)</f>
        <v>8228586</v>
      </c>
      <c r="P13" s="21">
        <f t="shared" si="7"/>
        <v>0.1201</v>
      </c>
    </row>
    <row r="14" spans="1:16" s="64" customFormat="1" ht="24" x14ac:dyDescent="0.25">
      <c r="A14" s="61" t="s">
        <v>53</v>
      </c>
      <c r="B14" s="62" t="s">
        <v>55</v>
      </c>
      <c r="C14" s="61" t="s">
        <v>37</v>
      </c>
      <c r="D14" s="63">
        <f>+SUMIFS('SIIF-Ejecución'!$T$3:$T$45,'SIIF-Ejecución'!$C$3:$C$45,'Ejecución Funcionamiento'!$A14,'SIIF-Ejecución'!$N$3:$N$45,'Ejecución Funcionamiento'!$C14)</f>
        <v>1125867575</v>
      </c>
      <c r="E14" s="63">
        <f>+SUMIFS('SIIF-Ejecución'!$U$3:$U$45,'SIIF-Ejecución'!$C$3:$C$45,'Ejecución Funcionamiento'!$A14,'SIIF-Ejecución'!$N$3:$N$45,'Ejecución Funcionamiento'!$C14)</f>
        <v>0</v>
      </c>
      <c r="F14" s="63">
        <f>+SUMIFS('SIIF-Ejecución'!$V$3:$V$45,'SIIF-Ejecución'!$C$3:$C$45,'Ejecución Funcionamiento'!$A14,'SIIF-Ejecución'!$N$3:$N$45,'Ejecución Funcionamiento'!$C14)</f>
        <v>1125867575</v>
      </c>
      <c r="G14" s="21">
        <f t="shared" si="2"/>
        <v>1</v>
      </c>
      <c r="H14" s="41">
        <f t="shared" si="3"/>
        <v>0</v>
      </c>
      <c r="I14" s="63">
        <f>+SUMIFS('SIIF-Ejecución'!$X$3:$X$45,'SIIF-Ejecución'!$C$3:$C$45,'Ejecución Funcionamiento'!$A14,'SIIF-Ejecución'!$N$3:$N$45,'Ejecución Funcionamiento'!$C14)</f>
        <v>137080000</v>
      </c>
      <c r="J14" s="41">
        <f t="shared" si="4"/>
        <v>988787575</v>
      </c>
      <c r="K14" s="21">
        <f t="shared" si="5"/>
        <v>0.12180000000000001</v>
      </c>
      <c r="L14" s="63">
        <f>+SUMIFS('SIIF-Ejecución'!$Y$3:$Y$45,'SIIF-Ejecución'!$C$3:$C$45,'Ejecución Funcionamiento'!$A14,'SIIF-Ejecución'!$N$3:$N$45,'Ejecución Funcionamiento'!$C14)</f>
        <v>137080000</v>
      </c>
      <c r="M14" s="41">
        <f t="shared" si="8"/>
        <v>0</v>
      </c>
      <c r="N14" s="21">
        <f t="shared" si="6"/>
        <v>0.12180000000000001</v>
      </c>
      <c r="O14" s="63">
        <f>+SUMIFS('SIIF-Ejecución'!$AA$3:$AA$45,'SIIF-Ejecución'!$C$3:$C$45,'Ejecución Funcionamiento'!$A14,'SIIF-Ejecución'!$N$3:$N$45,'Ejecución Funcionamiento'!$C14)</f>
        <v>137080000</v>
      </c>
      <c r="P14" s="21">
        <f t="shared" si="7"/>
        <v>0.12180000000000001</v>
      </c>
    </row>
    <row r="15" spans="1:16" s="64" customFormat="1" ht="36" x14ac:dyDescent="0.25">
      <c r="A15" s="61" t="s">
        <v>56</v>
      </c>
      <c r="B15" s="62" t="s">
        <v>101</v>
      </c>
      <c r="C15" s="61" t="s">
        <v>37</v>
      </c>
      <c r="D15" s="63">
        <f>+SUMIFS('SIIF-Ejecución'!$T$3:$T$45,'SIIF-Ejecución'!$C$3:$C$45,'Ejecución Funcionamiento'!$A15,'SIIF-Ejecución'!$N$3:$N$45,'Ejecución Funcionamiento'!$C15)</f>
        <v>226364006</v>
      </c>
      <c r="E15" s="63">
        <f>+SUMIFS('SIIF-Ejecución'!$U$3:$U$45,'SIIF-Ejecución'!$C$3:$C$45,'Ejecución Funcionamiento'!$A15,'SIIF-Ejecución'!$N$3:$N$45,'Ejecución Funcionamiento'!$C15)</f>
        <v>0</v>
      </c>
      <c r="F15" s="63">
        <f>+SUMIFS('SIIF-Ejecución'!$V$3:$V$45,'SIIF-Ejecución'!$C$3:$C$45,'Ejecución Funcionamiento'!$A15,'SIIF-Ejecución'!$N$3:$N$45,'Ejecución Funcionamiento'!$C15)</f>
        <v>226364006</v>
      </c>
      <c r="G15" s="21">
        <f t="shared" si="2"/>
        <v>1</v>
      </c>
      <c r="H15" s="41">
        <f t="shared" si="3"/>
        <v>0</v>
      </c>
      <c r="I15" s="63">
        <f>+SUMIFS('SIIF-Ejecución'!$X$3:$X$45,'SIIF-Ejecución'!$C$3:$C$45,'Ejecución Funcionamiento'!$A15,'SIIF-Ejecución'!$N$3:$N$45,'Ejecución Funcionamiento'!$C15)</f>
        <v>74579873</v>
      </c>
      <c r="J15" s="41">
        <f t="shared" si="4"/>
        <v>151784133</v>
      </c>
      <c r="K15" s="21">
        <f t="shared" si="5"/>
        <v>0.32950000000000002</v>
      </c>
      <c r="L15" s="63">
        <f>+SUMIFS('SIIF-Ejecución'!$Y$3:$Y$45,'SIIF-Ejecución'!$C$3:$C$45,'Ejecución Funcionamiento'!$A15,'SIIF-Ejecución'!$N$3:$N$45,'Ejecución Funcionamiento'!$C15)</f>
        <v>74579873</v>
      </c>
      <c r="M15" s="41">
        <f t="shared" si="8"/>
        <v>0</v>
      </c>
      <c r="N15" s="21">
        <f t="shared" si="6"/>
        <v>0.32950000000000002</v>
      </c>
      <c r="O15" s="63">
        <f>+SUMIFS('SIIF-Ejecución'!$AA$3:$AA$45,'SIIF-Ejecución'!$C$3:$C$45,'Ejecución Funcionamiento'!$A15,'SIIF-Ejecución'!$N$3:$N$45,'Ejecución Funcionamiento'!$C15)</f>
        <v>74579873</v>
      </c>
      <c r="P15" s="21">
        <f t="shared" si="7"/>
        <v>0.32950000000000002</v>
      </c>
    </row>
    <row r="16" spans="1:16" s="103" customFormat="1" ht="24" x14ac:dyDescent="0.25">
      <c r="A16" s="61" t="s">
        <v>174</v>
      </c>
      <c r="B16" s="62" t="s">
        <v>175</v>
      </c>
      <c r="C16" s="61" t="s">
        <v>37</v>
      </c>
      <c r="D16" s="102">
        <f>+SUMIFS('SIIF-Ejecución'!$T$3:$T$45,'SIIF-Ejecución'!$C$3:$C$45,'Ejecución Funcionamiento'!$A16,'SIIF-Ejecución'!$N$3:$N$45,'Ejecución Funcionamiento'!$C16)</f>
        <v>0</v>
      </c>
      <c r="E16" s="102">
        <f>+SUMIFS('SIIF-Ejecución'!$U$3:$U$45,'SIIF-Ejecución'!$C$3:$C$45,'Ejecución Funcionamiento'!$A16,'SIIF-Ejecución'!$N$3:$N$45,'Ejecución Funcionamiento'!$C16)</f>
        <v>0</v>
      </c>
      <c r="F16" s="102">
        <f>+SUMIFS('SIIF-Ejecución'!$V$3:$V$45,'SIIF-Ejecución'!$C$3:$C$45,'Ejecución Funcionamiento'!$A16,'SIIF-Ejecución'!$N$3:$N$45,'Ejecución Funcionamiento'!$C16)</f>
        <v>0</v>
      </c>
      <c r="G16" s="21">
        <f t="shared" ref="G16" si="9">IF(D16=0,0,ROUND(F16/D16,4))</f>
        <v>0</v>
      </c>
      <c r="H16" s="41">
        <f t="shared" si="3"/>
        <v>0</v>
      </c>
      <c r="I16" s="102">
        <f>+SUMIFS('SIIF-Ejecución'!$X$3:$X$45,'SIIF-Ejecución'!$C$3:$C$45,'Ejecución Funcionamiento'!$A16,'SIIF-Ejecución'!$N$3:$N$45,'Ejecución Funcionamiento'!$C16)</f>
        <v>0</v>
      </c>
      <c r="J16" s="41">
        <f t="shared" ref="J16" si="10">F16-I16</f>
        <v>0</v>
      </c>
      <c r="K16" s="21">
        <f t="shared" ref="K16" si="11">IF(D16=0,0,ROUND(I16/D16,4))</f>
        <v>0</v>
      </c>
      <c r="L16" s="102">
        <f>+SUMIFS('SIIF-Ejecución'!$Y$3:$Y$45,'SIIF-Ejecución'!$C$3:$C$45,'Ejecución Funcionamiento'!$A16,'SIIF-Ejecución'!$N$3:$N$45,'Ejecución Funcionamiento'!$C16)</f>
        <v>0</v>
      </c>
      <c r="M16" s="41">
        <f t="shared" ref="M16" si="12">I16-L16</f>
        <v>0</v>
      </c>
      <c r="N16" s="21">
        <f t="shared" ref="N16" si="13">IF(D16=0,0,ROUND(L16/D16,4))</f>
        <v>0</v>
      </c>
      <c r="O16" s="102">
        <f>+SUMIFS('SIIF-Ejecución'!$AA$3:$AA$45,'SIIF-Ejecución'!$C$3:$C$45,'Ejecución Funcionamiento'!$A16,'SIIF-Ejecución'!$N$3:$N$45,'Ejecución Funcionamiento'!$C16)</f>
        <v>0</v>
      </c>
      <c r="P16" s="21">
        <f t="shared" ref="P16" si="14">IF(D16=0,0,ROUND(O16/D16,4))</f>
        <v>0</v>
      </c>
    </row>
    <row r="17" spans="1:16" s="64" customFormat="1" ht="12" x14ac:dyDescent="0.25">
      <c r="A17" s="61" t="s">
        <v>117</v>
      </c>
      <c r="B17" s="62" t="s">
        <v>118</v>
      </c>
      <c r="C17" s="61" t="s">
        <v>37</v>
      </c>
      <c r="D17" s="63">
        <f>+SUMIFS('SIIF-Ejecución'!$T$3:$T$45,'SIIF-Ejecución'!$C$3:$C$45,'Ejecución Funcionamiento'!$A17,'SIIF-Ejecución'!$N$3:$N$45,'Ejecución Funcionamiento'!$C17)</f>
        <v>626920687</v>
      </c>
      <c r="E17" s="63">
        <f>+SUMIFS('SIIF-Ejecución'!$U$3:$U$45,'SIIF-Ejecución'!$C$3:$C$45,'Ejecución Funcionamiento'!$A17,'SIIF-Ejecución'!$N$3:$N$45,'Ejecución Funcionamiento'!$C17)</f>
        <v>0</v>
      </c>
      <c r="F17" s="63">
        <f>+SUMIFS('SIIF-Ejecución'!$V$3:$V$45,'SIIF-Ejecución'!$C$3:$C$45,'Ejecución Funcionamiento'!$A17,'SIIF-Ejecución'!$N$3:$N$45,'Ejecución Funcionamiento'!$C17)</f>
        <v>0</v>
      </c>
      <c r="G17" s="21">
        <f t="shared" ref="G17" si="15">IF(D17=0,0,ROUND(F17/D17,4))</f>
        <v>0</v>
      </c>
      <c r="H17" s="41">
        <f t="shared" si="3"/>
        <v>626920687</v>
      </c>
      <c r="I17" s="63">
        <f>+SUMIFS('SIIF-Ejecución'!$X$3:$X$45,'SIIF-Ejecución'!$C$3:$C$45,'Ejecución Funcionamiento'!$A17,'SIIF-Ejecución'!$N$3:$N$45,'Ejecución Funcionamiento'!$C17)</f>
        <v>0</v>
      </c>
      <c r="J17" s="41">
        <f t="shared" ref="J17" si="16">F17-I17</f>
        <v>0</v>
      </c>
      <c r="K17" s="21">
        <f t="shared" ref="K17" si="17">IF(D17=0,0,ROUND(I17/D17,4))</f>
        <v>0</v>
      </c>
      <c r="L17" s="63">
        <f>+SUMIFS('SIIF-Ejecución'!$Y$3:$Y$45,'SIIF-Ejecución'!$C$3:$C$45,'Ejecución Funcionamiento'!$A17,'SIIF-Ejecución'!$N$3:$N$45,'Ejecución Funcionamiento'!$C17)</f>
        <v>0</v>
      </c>
      <c r="M17" s="41">
        <f t="shared" ref="M17" si="18">I17-L17</f>
        <v>0</v>
      </c>
      <c r="N17" s="21">
        <f t="shared" ref="N17" si="19">IF(D17=0,0,ROUND(L17/D17,4))</f>
        <v>0</v>
      </c>
      <c r="O17" s="63">
        <f>+SUMIFS('SIIF-Ejecución'!$AA$3:$AA$45,'SIIF-Ejecución'!$C$3:$C$45,'Ejecución Funcionamiento'!$A17,'SIIF-Ejecución'!$N$3:$N$45,'Ejecución Funcionamiento'!$C17)</f>
        <v>0</v>
      </c>
      <c r="P17" s="21">
        <f t="shared" ref="P17" si="20">IF(D17=0,0,ROUND(O17/D17,4))</f>
        <v>0</v>
      </c>
    </row>
    <row r="18" spans="1:16" s="32" customFormat="1" ht="12" x14ac:dyDescent="0.25">
      <c r="A18" s="31" t="s">
        <v>59</v>
      </c>
      <c r="B18" s="37" t="s">
        <v>61</v>
      </c>
      <c r="C18" s="31" t="s">
        <v>37</v>
      </c>
      <c r="D18" s="63">
        <f>+SUMIFS('SIIF-Ejecución'!$T$3:$T$45,'SIIF-Ejecución'!$C$3:$C$45,'Ejecución Funcionamiento'!$A18,'SIIF-Ejecución'!$N$3:$N$45,'Ejecución Funcionamiento'!$C18)</f>
        <v>152462660</v>
      </c>
      <c r="E18" s="40">
        <f>+SUMIFS('SIIF-Ejecución'!$U$3:$U$45,'SIIF-Ejecución'!$C$3:$C$45,'Ejecución Funcionamiento'!$A18,'SIIF-Ejecución'!$N$3:$N$45,'Ejecución Funcionamiento'!$C18)</f>
        <v>0</v>
      </c>
      <c r="F18" s="40">
        <f>+SUMIFS('SIIF-Ejecución'!$V$3:$V$45,'SIIF-Ejecución'!$C$3:$C$45,'Ejecución Funcionamiento'!$A18,'SIIF-Ejecución'!$N$3:$N$45,'Ejecución Funcionamiento'!$C18)</f>
        <v>152462660</v>
      </c>
      <c r="G18" s="21">
        <f t="shared" si="2"/>
        <v>1</v>
      </c>
      <c r="H18" s="41">
        <f t="shared" si="3"/>
        <v>0</v>
      </c>
      <c r="I18" s="40">
        <f>+SUMIFS('SIIF-Ejecución'!$X$3:$X$45,'SIIF-Ejecución'!$C$3:$C$45,'Ejecución Funcionamiento'!$A18,'SIIF-Ejecución'!$N$3:$N$45,'Ejecución Funcionamiento'!$C18)</f>
        <v>5439400</v>
      </c>
      <c r="J18" s="41">
        <f t="shared" si="4"/>
        <v>147023260</v>
      </c>
      <c r="K18" s="21">
        <f t="shared" si="5"/>
        <v>3.5700000000000003E-2</v>
      </c>
      <c r="L18" s="40">
        <f>+SUMIFS('SIIF-Ejecución'!$Y$3:$Y$45,'SIIF-Ejecución'!$C$3:$C$45,'Ejecución Funcionamiento'!$A18,'SIIF-Ejecución'!$N$3:$N$45,'Ejecución Funcionamiento'!$C18)</f>
        <v>5439400</v>
      </c>
      <c r="M18" s="41">
        <f t="shared" si="8"/>
        <v>0</v>
      </c>
      <c r="N18" s="21">
        <f t="shared" si="6"/>
        <v>3.5700000000000003E-2</v>
      </c>
      <c r="O18" s="40">
        <f>+SUMIFS('SIIF-Ejecución'!$AA$3:$AA$45,'SIIF-Ejecución'!$C$3:$C$45,'Ejecución Funcionamiento'!$A18,'SIIF-Ejecución'!$N$3:$N$45,'Ejecución Funcionamiento'!$C18)</f>
        <v>5439400</v>
      </c>
      <c r="P18" s="21">
        <f t="shared" si="7"/>
        <v>3.5700000000000003E-2</v>
      </c>
    </row>
    <row r="19" spans="1:16" s="32" customFormat="1" ht="24" x14ac:dyDescent="0.25">
      <c r="A19" s="31" t="s">
        <v>62</v>
      </c>
      <c r="B19" s="37" t="s">
        <v>64</v>
      </c>
      <c r="C19" s="31" t="s">
        <v>58</v>
      </c>
      <c r="D19" s="40">
        <f>+SUMIFS('SIIF-Ejecución'!$T$3:$T$45,'SIIF-Ejecución'!$C$3:$C$45,'Ejecución Funcionamiento'!$A19,'SIIF-Ejecución'!$N$3:$N$45,'Ejecución Funcionamiento'!$C19)</f>
        <v>4489770000</v>
      </c>
      <c r="E19" s="40">
        <f>+SUMIFS('SIIF-Ejecución'!$U$3:$U$45,'SIIF-Ejecución'!$C$3:$C$45,'Ejecución Funcionamiento'!$A19,'SIIF-Ejecución'!$N$3:$N$45,'Ejecución Funcionamiento'!$C19)</f>
        <v>0</v>
      </c>
      <c r="F19" s="40">
        <f>+SUMIFS('SIIF-Ejecución'!$V$3:$V$45,'SIIF-Ejecución'!$C$3:$C$45,'Ejecución Funcionamiento'!$A19,'SIIF-Ejecución'!$N$3:$N$45,'Ejecución Funcionamiento'!$C19)</f>
        <v>0</v>
      </c>
      <c r="G19" s="21">
        <f t="shared" si="2"/>
        <v>0</v>
      </c>
      <c r="H19" s="41">
        <f t="shared" si="3"/>
        <v>4489770000</v>
      </c>
      <c r="I19" s="40">
        <f>+SUMIFS('SIIF-Ejecución'!$X$3:$X$45,'SIIF-Ejecución'!$C$3:$C$45,'Ejecución Funcionamiento'!$A19,'SIIF-Ejecución'!$N$3:$N$45,'Ejecución Funcionamiento'!$C19)</f>
        <v>0</v>
      </c>
      <c r="J19" s="41">
        <f t="shared" si="4"/>
        <v>0</v>
      </c>
      <c r="K19" s="21">
        <f t="shared" si="5"/>
        <v>0</v>
      </c>
      <c r="L19" s="40">
        <f>+SUMIFS('SIIF-Ejecución'!$Y$3:$Y$45,'SIIF-Ejecución'!$C$3:$C$45,'Ejecución Funcionamiento'!$A19,'SIIF-Ejecución'!$N$3:$N$45,'Ejecución Funcionamiento'!$C19)</f>
        <v>0</v>
      </c>
      <c r="M19" s="41">
        <f t="shared" si="8"/>
        <v>0</v>
      </c>
      <c r="N19" s="21">
        <f t="shared" si="6"/>
        <v>0</v>
      </c>
      <c r="O19" s="40">
        <f>+SUMIFS('SIIF-Ejecución'!$AA$3:$AA$45,'SIIF-Ejecución'!$C$3:$C$45,'Ejecución Funcionamiento'!$A19,'SIIF-Ejecución'!$N$3:$N$45,'Ejecución Funcionamiento'!$C19)</f>
        <v>0</v>
      </c>
      <c r="P19" s="21">
        <f t="shared" si="7"/>
        <v>0</v>
      </c>
    </row>
    <row r="20" spans="1:16" s="19" customFormat="1" ht="21.75" customHeight="1" x14ac:dyDescent="0.25">
      <c r="A20" s="148" t="s">
        <v>105</v>
      </c>
      <c r="B20" s="150"/>
      <c r="C20" s="150"/>
      <c r="D20" s="39">
        <f>SUM(D7:D19)</f>
        <v>121110968620</v>
      </c>
      <c r="E20" s="39">
        <f>SUM(E7:E19)</f>
        <v>0</v>
      </c>
      <c r="F20" s="39">
        <f>SUM(F7:F19)</f>
        <v>111718149048.67999</v>
      </c>
      <c r="G20" s="26">
        <f>IF(D20=0,0,ROUND(F20/D20,4))</f>
        <v>0.9224</v>
      </c>
      <c r="H20" s="25">
        <f>SUM(H7:H19)</f>
        <v>9392819571.3199997</v>
      </c>
      <c r="I20" s="25">
        <f>SUM(I7:I19)</f>
        <v>34685465902.990005</v>
      </c>
      <c r="J20" s="25">
        <f>SUM(J7:J19)</f>
        <v>77032683145.690002</v>
      </c>
      <c r="K20" s="26">
        <f>IF(D20=0,0,ROUND(I20/D20,4))</f>
        <v>0.28639999999999999</v>
      </c>
      <c r="L20" s="25">
        <f>SUM(L7:L19)</f>
        <v>12165948210.98</v>
      </c>
      <c r="M20" s="25">
        <f>SUM(M7:M19)</f>
        <v>22519517692.010002</v>
      </c>
      <c r="N20" s="26">
        <f>IF(D20=0,0,ROUND(L20/D20,4))</f>
        <v>0.10050000000000001</v>
      </c>
      <c r="O20" s="25">
        <f>SUM(O7:O19)</f>
        <v>11931434878.84</v>
      </c>
      <c r="P20" s="26">
        <f>IF(D20=0,0,ROUND(O20/D20,4))</f>
        <v>9.8500000000000004E-2</v>
      </c>
    </row>
    <row r="21" spans="1:16" s="2" customFormat="1" x14ac:dyDescent="0.25">
      <c r="B21" s="3" t="s">
        <v>99</v>
      </c>
      <c r="D21" s="42" t="str">
        <f>IF(D$20='Ejecución Tipo de Gasto'!C11,"",'Ejecución Tipo de Gasto'!C11-D$20)</f>
        <v/>
      </c>
      <c r="E21" s="42" t="str">
        <f>IF(E$20='Ejecución Tipo de Gasto'!D11,"",'Ejecución Tipo de Gasto'!D11-E$20)</f>
        <v/>
      </c>
      <c r="F21" s="42" t="str">
        <f>IF(F$20='Ejecución Tipo de Gasto'!E11,"",'Ejecución Tipo de Gasto'!E11-F$20)</f>
        <v/>
      </c>
      <c r="G21" s="30"/>
      <c r="H21" s="45">
        <f>IF(H$20='Ejecución Tipo de Gasto'!G11,"",'Ejecución Tipo de Gasto'!G11-H$20)</f>
        <v>7.62939453125E-6</v>
      </c>
      <c r="I21" s="42" t="str">
        <f>IF(I$20='Ejecución Tipo de Gasto'!H11,"",'Ejecución Tipo de Gasto'!H11-I$20)</f>
        <v/>
      </c>
      <c r="J21" s="42" t="str">
        <f>IF(J$20='Ejecución Tipo de Gasto'!I11,"",'Ejecución Tipo de Gasto'!I11-J$20)</f>
        <v/>
      </c>
      <c r="K21" s="30"/>
      <c r="L21" s="42" t="str">
        <f>IF(L$20='Ejecución Tipo de Gasto'!K11,"",'Ejecución Tipo de Gasto'!K11-L$20)</f>
        <v/>
      </c>
      <c r="M21" s="42"/>
      <c r="N21" s="30"/>
      <c r="O21" s="42" t="str">
        <f>IF(O$20='Ejecución Tipo de Gasto'!N11,"",'Ejecución Tipo de Gasto'!N11-O$20)</f>
        <v/>
      </c>
    </row>
    <row r="24" spans="1:16" x14ac:dyDescent="0.25">
      <c r="D24" s="44"/>
    </row>
  </sheetData>
  <mergeCells count="1">
    <mergeCell ref="A20:C20"/>
  </mergeCells>
  <conditionalFormatting sqref="D21:F21 L21:M21 O21 H21:J21">
    <cfRule type="expression" dxfId="7" priority="3" stopIfTrue="1">
      <formula>D21&lt;&gt;""</formula>
    </cfRule>
    <cfRule type="expression" dxfId="6" priority="4" stopIfTrue="1">
      <formula>D21=""</formula>
    </cfRule>
  </conditionalFormatting>
  <dataValidations count="7">
    <dataValidation allowBlank="1" showInputMessage="1" showErrorMessage="1" prompt="Columna AC -  AD del Reporte SIIF &quot;Compromisos&quot;" sqref="L6" xr:uid="{00000000-0002-0000-0200-000000000000}"/>
    <dataValidation allowBlank="1" showInputMessage="1" showErrorMessage="1" prompt="Columna AC del Reporte SIIF &quot;Compromisos&quot;" sqref="I6:J6" xr:uid="{00000000-0002-0000-0200-000001000000}"/>
    <dataValidation allowBlank="1" showInputMessage="1" showErrorMessage="1" prompt="Columna AG del Reporte SIIF denominado &quot;Situación de apropiaciones&quot;" sqref="F6" xr:uid="{00000000-0002-0000-0200-000002000000}"/>
    <dataValidation allowBlank="1" showInputMessage="1" showErrorMessage="1" prompt="Columna Y del Reporte SIIF denominado &quot;Situación de apropiaciones&quot;" sqref="D6:E6" xr:uid="{00000000-0002-0000-0200-000003000000}"/>
    <dataValidation allowBlank="1" showInputMessage="1" showErrorMessage="1" prompt="Columna Q del Reporte SIIF denominado &quot;Situación de apropiaciones&quot;" sqref="C6" xr:uid="{00000000-0002-0000-0200-000004000000}"/>
    <dataValidation allowBlank="1" showInputMessage="1" showErrorMessage="1" prompt="Columna N del Reporte SIIF denominado &quot;Situación de apropiaciones&quot;" sqref="B6" xr:uid="{00000000-0002-0000-0200-000005000000}"/>
    <dataValidation allowBlank="1" showInputMessage="1" showErrorMessage="1" prompt="Columna M del Reporte SIIF denominado &quot;Situación de apropiaciones&quot;" sqref="A6" xr:uid="{00000000-0002-0000-0200-000006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9"/>
  <sheetViews>
    <sheetView workbookViewId="0">
      <pane ySplit="6" topLeftCell="A14" activePane="bottomLeft" state="frozen"/>
      <selection pane="bottomLeft" activeCell="D20" sqref="D20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60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53"/>
    </row>
    <row r="2" spans="1:19" s="12" customFormat="1" ht="21" x14ac:dyDescent="0.25">
      <c r="A2" s="28" t="s">
        <v>103</v>
      </c>
      <c r="B2" s="33"/>
      <c r="C2" s="9"/>
      <c r="R2" s="53"/>
    </row>
    <row r="3" spans="1:19" s="13" customFormat="1" ht="18.75" x14ac:dyDescent="0.25">
      <c r="A3" s="1" t="str">
        <f>+'Ejecución Tipo de Gasto'!A3</f>
        <v>28 DE FEBRERO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54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54"/>
    </row>
    <row r="6" spans="1:19" s="43" customFormat="1" ht="24" x14ac:dyDescent="0.25">
      <c r="A6" s="17" t="s">
        <v>7</v>
      </c>
      <c r="B6" s="18" t="s">
        <v>104</v>
      </c>
      <c r="C6" s="18" t="s">
        <v>18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  <c r="R6" s="55"/>
    </row>
    <row r="7" spans="1:19" s="12" customFormat="1" ht="23.25" customHeight="1" x14ac:dyDescent="0.25">
      <c r="A7" s="61" t="s">
        <v>145</v>
      </c>
      <c r="B7" s="37" t="s">
        <v>147</v>
      </c>
      <c r="C7" s="31" t="s">
        <v>37</v>
      </c>
      <c r="D7" s="40">
        <f>+SUMIFS('SIIF-Ejecución'!$T$3:$T$45,'SIIF-Ejecución'!$C$3:$C$45,'Ejecución Inversión'!$A7,'SIIF-Ejecución'!$N$3:$N$45,'Ejecución Inversión'!$C7)</f>
        <v>86061400000</v>
      </c>
      <c r="E7" s="40">
        <f>+SUMIFS('SIIF-Ejecución'!$U$3:$U$45,'SIIF-Ejecución'!$C$3:$C$45,'Ejecución Inversión'!$A7,'SIIF-Ejecución'!$N$3:$N$45,'Ejecución Inversión'!$C7)</f>
        <v>0</v>
      </c>
      <c r="F7" s="40">
        <f>+SUMIFS('SIIF-Ejecución'!$V$3:$V$45,'SIIF-Ejecución'!$C$3:$C$45,'Ejecución Inversión'!$A7,'SIIF-Ejecución'!$N$3:$N$45,'Ejecución Inversión'!$C7)</f>
        <v>86061400000</v>
      </c>
      <c r="G7" s="21">
        <f t="shared" ref="G7:G19" si="2">IF(D7=0,0,ROUND(F7/D7,4))</f>
        <v>1</v>
      </c>
      <c r="H7" s="41">
        <f>+D7-F7-E7</f>
        <v>0</v>
      </c>
      <c r="I7" s="40">
        <f>+SUMIFS('SIIF-Ejecución'!$X$3:$X$45,'SIIF-Ejecución'!$C$3:$C$45,'Ejecución Inversión'!$A7,'SIIF-Ejecución'!$N$3:$N$45,'Ejecución Inversión'!$C7)</f>
        <v>86061400000</v>
      </c>
      <c r="J7" s="41">
        <f t="shared" ref="J7:J19" si="3">F7-I7</f>
        <v>0</v>
      </c>
      <c r="K7" s="21">
        <f t="shared" ref="K7:K19" si="4">IF(D7=0,0,ROUND(I7/D7,4))</f>
        <v>1</v>
      </c>
      <c r="L7" s="40">
        <f>+SUMIFS('SIIF-Ejecución'!$Y$3:$Y$45,'SIIF-Ejecución'!$C$3:$C$45,'Ejecución Inversión'!$A7,'SIIF-Ejecución'!$N$3:$N$45,'Ejecución Inversión'!$C7)</f>
        <v>0</v>
      </c>
      <c r="M7" s="41">
        <f t="shared" ref="M7:M19" si="5">I7-L7</f>
        <v>86061400000</v>
      </c>
      <c r="N7" s="21">
        <f t="shared" ref="N7:N19" si="6">IF(D7=0,0,ROUND(L7/D7,4))</f>
        <v>0</v>
      </c>
      <c r="O7" s="40">
        <f>+SUMIFS('SIIF-Ejecución'!$AA$3:$AA$45,'SIIF-Ejecución'!$C$3:$C$45,'Ejecución Inversión'!$A7,'SIIF-Ejecución'!$N$3:$N$45,'Ejecución Inversión'!$C7)</f>
        <v>0</v>
      </c>
      <c r="P7" s="21">
        <f t="shared" ref="P7:P19" si="7">IF(D7=0,0,ROUND(O7/D7,4))</f>
        <v>0</v>
      </c>
      <c r="R7" s="56"/>
    </row>
    <row r="8" spans="1:19" s="12" customFormat="1" ht="23.25" customHeight="1" x14ac:dyDescent="0.25">
      <c r="A8" s="61" t="s">
        <v>148</v>
      </c>
      <c r="B8" s="37" t="s">
        <v>150</v>
      </c>
      <c r="C8" s="31" t="s">
        <v>68</v>
      </c>
      <c r="D8" s="40">
        <f>+SUMIFS('SIIF-Ejecución'!$T$3:$T$45,'SIIF-Ejecución'!$C$3:$C$45,'Ejecución Inversión'!$A8,'SIIF-Ejecución'!$N$3:$N$45,'Ejecución Inversión'!$C8)</f>
        <v>25000000000</v>
      </c>
      <c r="E8" s="40">
        <f>+SUMIFS('SIIF-Ejecución'!$U$3:$U$45,'SIIF-Ejecución'!$C$3:$C$45,'Ejecución Inversión'!$A8,'SIIF-Ejecución'!$N$3:$N$45,'Ejecución Inversión'!$C8)</f>
        <v>0</v>
      </c>
      <c r="F8" s="40">
        <f>+SUMIFS('SIIF-Ejecución'!$V$3:$V$45,'SIIF-Ejecución'!$C$3:$C$45,'Ejecución Inversión'!$A8,'SIIF-Ejecución'!$N$3:$N$45,'Ejecución Inversión'!$C8)</f>
        <v>4869481085</v>
      </c>
      <c r="G8" s="21">
        <f t="shared" si="2"/>
        <v>0.1948</v>
      </c>
      <c r="H8" s="41">
        <f t="shared" ref="H8:H21" si="8">+D8-F8-E8</f>
        <v>20130518915</v>
      </c>
      <c r="I8" s="40">
        <f>+SUMIFS('SIIF-Ejecución'!$X$3:$X$45,'SIIF-Ejecución'!$C$3:$C$45,'Ejecución Inversión'!$A8,'SIIF-Ejecución'!$N$3:$N$45,'Ejecución Inversión'!$C8)</f>
        <v>2794065183</v>
      </c>
      <c r="J8" s="41">
        <f t="shared" si="3"/>
        <v>2075415902</v>
      </c>
      <c r="K8" s="21">
        <f t="shared" si="4"/>
        <v>0.1118</v>
      </c>
      <c r="L8" s="40">
        <f>+SUMIFS('SIIF-Ejecución'!$Y$3:$Y$45,'SIIF-Ejecución'!$C$3:$C$45,'Ejecución Inversión'!$A8,'SIIF-Ejecución'!$N$3:$N$45,'Ejecución Inversión'!$C8)</f>
        <v>4436663</v>
      </c>
      <c r="M8" s="41">
        <f t="shared" si="5"/>
        <v>2789628520</v>
      </c>
      <c r="N8" s="21">
        <f t="shared" si="6"/>
        <v>2.0000000000000001E-4</v>
      </c>
      <c r="O8" s="40">
        <f>+SUMIFS('SIIF-Ejecución'!$AA$3:$AA$45,'SIIF-Ejecución'!$C$3:$C$45,'Ejecución Inversión'!$A8,'SIIF-Ejecución'!$N$3:$N$45,'Ejecución Inversión'!$C8)</f>
        <v>0</v>
      </c>
      <c r="P8" s="21">
        <f t="shared" si="7"/>
        <v>0</v>
      </c>
      <c r="R8" s="56"/>
    </row>
    <row r="9" spans="1:19" s="12" customFormat="1" ht="23.25" customHeight="1" x14ac:dyDescent="0.25">
      <c r="A9" s="61" t="s">
        <v>151</v>
      </c>
      <c r="B9" s="37" t="s">
        <v>153</v>
      </c>
      <c r="C9" s="31" t="s">
        <v>68</v>
      </c>
      <c r="D9" s="40">
        <f>+SUMIFS('SIIF-Ejecución'!$T$3:$T$45,'SIIF-Ejecución'!$C$3:$C$45,'Ejecución Inversión'!$A9,'SIIF-Ejecución'!$N$3:$N$45,'Ejecución Inversión'!$C9)</f>
        <v>9177249330</v>
      </c>
      <c r="E9" s="40">
        <f>+SUMIFS('SIIF-Ejecución'!$U$3:$U$45,'SIIF-Ejecución'!$C$3:$C$45,'Ejecución Inversión'!$A9,'SIIF-Ejecución'!$N$3:$N$45,'Ejecución Inversión'!$C9)</f>
        <v>0</v>
      </c>
      <c r="F9" s="40">
        <f>+SUMIFS('SIIF-Ejecución'!$V$3:$V$45,'SIIF-Ejecución'!$C$3:$C$45,'Ejecución Inversión'!$A9,'SIIF-Ejecución'!$N$3:$N$45,'Ejecución Inversión'!$C9)</f>
        <v>1461104554</v>
      </c>
      <c r="G9" s="21">
        <f t="shared" si="2"/>
        <v>0.15920000000000001</v>
      </c>
      <c r="H9" s="41">
        <f t="shared" si="8"/>
        <v>7716144776</v>
      </c>
      <c r="I9" s="40">
        <f>+SUMIFS('SIIF-Ejecución'!$X$3:$X$45,'SIIF-Ejecución'!$C$3:$C$45,'Ejecución Inversión'!$A9,'SIIF-Ejecución'!$N$3:$N$45,'Ejecución Inversión'!$C9)</f>
        <v>956162350</v>
      </c>
      <c r="J9" s="41">
        <f t="shared" si="3"/>
        <v>504942204</v>
      </c>
      <c r="K9" s="21">
        <f t="shared" si="4"/>
        <v>0.1042</v>
      </c>
      <c r="L9" s="40">
        <f>+SUMIFS('SIIF-Ejecución'!$Y$3:$Y$45,'SIIF-Ejecución'!$C$3:$C$45,'Ejecución Inversión'!$A9,'SIIF-Ejecución'!$N$3:$N$45,'Ejecución Inversión'!$C9)</f>
        <v>70891226</v>
      </c>
      <c r="M9" s="41">
        <f t="shared" si="5"/>
        <v>885271124</v>
      </c>
      <c r="N9" s="21">
        <f t="shared" si="6"/>
        <v>7.7000000000000002E-3</v>
      </c>
      <c r="O9" s="40">
        <f>+SUMIFS('SIIF-Ejecución'!$AA$3:$AA$45,'SIIF-Ejecución'!$C$3:$C$45,'Ejecución Inversión'!$A9,'SIIF-Ejecución'!$N$3:$N$45,'Ejecución Inversión'!$C9)</f>
        <v>22474462</v>
      </c>
      <c r="P9" s="21">
        <f t="shared" si="7"/>
        <v>2.3999999999999998E-3</v>
      </c>
      <c r="R9" s="56"/>
    </row>
    <row r="10" spans="1:19" s="12" customFormat="1" ht="23.25" customHeight="1" x14ac:dyDescent="0.25">
      <c r="A10" s="61" t="s">
        <v>154</v>
      </c>
      <c r="B10" s="37" t="s">
        <v>153</v>
      </c>
      <c r="C10" s="31" t="s">
        <v>68</v>
      </c>
      <c r="D10" s="40">
        <f>+SUMIFS('SIIF-Ejecución'!$T$3:$T$45,'SIIF-Ejecución'!$C$3:$C$45,'Ejecución Inversión'!$A10,'SIIF-Ejecución'!$N$3:$N$45,'Ejecución Inversión'!$C10)</f>
        <v>11495730000</v>
      </c>
      <c r="E10" s="40">
        <f>+SUMIFS('SIIF-Ejecución'!$U$3:$U$45,'SIIF-Ejecución'!$C$3:$C$45,'Ejecución Inversión'!$A10,'SIIF-Ejecución'!$N$3:$N$45,'Ejecución Inversión'!$C10)</f>
        <v>0</v>
      </c>
      <c r="F10" s="40">
        <f>+SUMIFS('SIIF-Ejecución'!$V$3:$V$45,'SIIF-Ejecución'!$C$3:$C$45,'Ejecución Inversión'!$A10,'SIIF-Ejecución'!$N$3:$N$45,'Ejecución Inversión'!$C10)</f>
        <v>1851798185</v>
      </c>
      <c r="G10" s="21">
        <f t="shared" si="2"/>
        <v>0.16109999999999999</v>
      </c>
      <c r="H10" s="41">
        <f t="shared" si="8"/>
        <v>9643931815</v>
      </c>
      <c r="I10" s="40">
        <f>+SUMIFS('SIIF-Ejecución'!$X$3:$X$45,'SIIF-Ejecución'!$C$3:$C$45,'Ejecución Inversión'!$A10,'SIIF-Ejecución'!$N$3:$N$45,'Ejecución Inversión'!$C10)</f>
        <v>1627066491</v>
      </c>
      <c r="J10" s="41">
        <f t="shared" si="3"/>
        <v>224731694</v>
      </c>
      <c r="K10" s="21">
        <f t="shared" si="4"/>
        <v>0.14149999999999999</v>
      </c>
      <c r="L10" s="40">
        <f>+SUMIFS('SIIF-Ejecución'!$Y$3:$Y$45,'SIIF-Ejecución'!$C$3:$C$45,'Ejecución Inversión'!$A10,'SIIF-Ejecución'!$N$3:$N$45,'Ejecución Inversión'!$C10)</f>
        <v>15754196</v>
      </c>
      <c r="M10" s="41">
        <f t="shared" si="5"/>
        <v>1611312295</v>
      </c>
      <c r="N10" s="21">
        <f t="shared" si="6"/>
        <v>1.4E-3</v>
      </c>
      <c r="O10" s="40">
        <f>+SUMIFS('SIIF-Ejecución'!$AA$3:$AA$45,'SIIF-Ejecución'!$C$3:$C$45,'Ejecución Inversión'!$A10,'SIIF-Ejecución'!$N$3:$N$45,'Ejecución Inversión'!$C10)</f>
        <v>15754196</v>
      </c>
      <c r="P10" s="21">
        <f t="shared" si="7"/>
        <v>1.4E-3</v>
      </c>
      <c r="R10" s="56"/>
    </row>
    <row r="11" spans="1:19" s="12" customFormat="1" ht="23.25" customHeight="1" x14ac:dyDescent="0.25">
      <c r="A11" s="61" t="s">
        <v>155</v>
      </c>
      <c r="B11" s="37" t="s">
        <v>194</v>
      </c>
      <c r="C11" s="31" t="s">
        <v>37</v>
      </c>
      <c r="D11" s="40">
        <f>+SUMIFS('SIIF-Ejecución'!$T$3:$T$45,'SIIF-Ejecución'!$C$3:$C$45,'Ejecución Inversión'!$A11,'SIIF-Ejecución'!$N$3:$N$45,'Ejecución Inversión'!$C11)</f>
        <v>30000000000</v>
      </c>
      <c r="E11" s="40">
        <f>+SUMIFS('SIIF-Ejecución'!$U$3:$U$45,'SIIF-Ejecución'!$C$3:$C$45,'Ejecución Inversión'!$A11,'SIIF-Ejecución'!$N$3:$N$45,'Ejecución Inversión'!$C11)</f>
        <v>30000000000</v>
      </c>
      <c r="F11" s="40">
        <f>+SUMIFS('SIIF-Ejecución'!$V$3:$V$45,'SIIF-Ejecución'!$C$3:$C$45,'Ejecución Inversión'!$A11,'SIIF-Ejecución'!$N$3:$N$45,'Ejecución Inversión'!$C11)</f>
        <v>0</v>
      </c>
      <c r="G11" s="21">
        <f t="shared" si="2"/>
        <v>0</v>
      </c>
      <c r="H11" s="41">
        <f t="shared" si="8"/>
        <v>0</v>
      </c>
      <c r="I11" s="40">
        <f>+SUMIFS('SIIF-Ejecución'!$X$3:$X$45,'SIIF-Ejecución'!$C$3:$C$45,'Ejecución Inversión'!$A11,'SIIF-Ejecución'!$N$3:$N$45,'Ejecución Inversión'!$C11)</f>
        <v>0</v>
      </c>
      <c r="J11" s="41">
        <f t="shared" si="3"/>
        <v>0</v>
      </c>
      <c r="K11" s="21">
        <f t="shared" si="4"/>
        <v>0</v>
      </c>
      <c r="L11" s="40">
        <f>+SUMIFS('SIIF-Ejecución'!$Y$3:$Y$45,'SIIF-Ejecución'!$C$3:$C$45,'Ejecución Inversión'!$A11,'SIIF-Ejecución'!$N$3:$N$45,'Ejecución Inversión'!$C11)</f>
        <v>0</v>
      </c>
      <c r="M11" s="41">
        <f t="shared" si="5"/>
        <v>0</v>
      </c>
      <c r="N11" s="21">
        <f t="shared" si="6"/>
        <v>0</v>
      </c>
      <c r="O11" s="40">
        <f>+SUMIFS('SIIF-Ejecución'!$AA$3:$AA$45,'SIIF-Ejecución'!$C$3:$C$45,'Ejecución Inversión'!$A11,'SIIF-Ejecución'!$N$3:$N$45,'Ejecución Inversión'!$C11)</f>
        <v>0</v>
      </c>
      <c r="P11" s="21">
        <f t="shared" si="7"/>
        <v>0</v>
      </c>
      <c r="R11" s="56"/>
    </row>
    <row r="12" spans="1:19" s="12" customFormat="1" ht="23.25" customHeight="1" x14ac:dyDescent="0.25">
      <c r="A12" s="61" t="s">
        <v>158</v>
      </c>
      <c r="B12" s="37" t="s">
        <v>160</v>
      </c>
      <c r="C12" s="31" t="s">
        <v>58</v>
      </c>
      <c r="D12" s="40">
        <f>+SUMIFS('SIIF-Ejecución'!$T$3:$T$45,'SIIF-Ejecución'!$C$3:$C$45,'Ejecución Inversión'!$A12,'SIIF-Ejecución'!$N$3:$N$45,'Ejecución Inversión'!$C12)</f>
        <v>38419637211</v>
      </c>
      <c r="E12" s="40">
        <f>+SUMIFS('SIIF-Ejecución'!$U$3:$U$45,'SIIF-Ejecución'!$C$3:$C$45,'Ejecución Inversión'!$A12,'SIIF-Ejecución'!$N$3:$N$45,'Ejecución Inversión'!$C12)</f>
        <v>0</v>
      </c>
      <c r="F12" s="40">
        <f>+SUMIFS('SIIF-Ejecución'!$V$3:$V$45,'SIIF-Ejecución'!$C$3:$C$45,'Ejecución Inversión'!$A12,'SIIF-Ejecución'!$N$3:$N$45,'Ejecución Inversión'!$C12)</f>
        <v>35022739448</v>
      </c>
      <c r="G12" s="21">
        <f t="shared" si="2"/>
        <v>0.91159999999999997</v>
      </c>
      <c r="H12" s="41">
        <f t="shared" si="8"/>
        <v>3396897763</v>
      </c>
      <c r="I12" s="40">
        <f>+SUMIFS('SIIF-Ejecución'!$X$3:$X$45,'SIIF-Ejecución'!$C$3:$C$45,'Ejecución Inversión'!$A12,'SIIF-Ejecución'!$N$3:$N$45,'Ejecución Inversión'!$C12)</f>
        <v>33566200242</v>
      </c>
      <c r="J12" s="41">
        <f t="shared" si="3"/>
        <v>1456539206</v>
      </c>
      <c r="K12" s="21">
        <f t="shared" si="4"/>
        <v>0.87370000000000003</v>
      </c>
      <c r="L12" s="40">
        <f>+SUMIFS('SIIF-Ejecución'!$Y$3:$Y$45,'SIIF-Ejecución'!$C$3:$C$45,'Ejecución Inversión'!$A12,'SIIF-Ejecución'!$N$3:$N$45,'Ejecución Inversión'!$C12)</f>
        <v>400355903</v>
      </c>
      <c r="M12" s="41">
        <f t="shared" si="5"/>
        <v>33165844339</v>
      </c>
      <c r="N12" s="21">
        <f t="shared" si="6"/>
        <v>1.04E-2</v>
      </c>
      <c r="O12" s="40">
        <f>+SUMIFS('SIIF-Ejecución'!$AA$3:$AA$45,'SIIF-Ejecución'!$C$3:$C$45,'Ejecución Inversión'!$A12,'SIIF-Ejecución'!$N$3:$N$45,'Ejecución Inversión'!$C12)</f>
        <v>196467576</v>
      </c>
      <c r="P12" s="21">
        <f t="shared" si="7"/>
        <v>5.1000000000000004E-3</v>
      </c>
      <c r="R12" s="56"/>
    </row>
    <row r="13" spans="1:19" s="12" customFormat="1" ht="23.25" customHeight="1" x14ac:dyDescent="0.25">
      <c r="A13" s="61" t="s">
        <v>161</v>
      </c>
      <c r="B13" s="37" t="s">
        <v>157</v>
      </c>
      <c r="C13" s="31" t="s">
        <v>58</v>
      </c>
      <c r="D13" s="40">
        <f>+SUMIFS('SIIF-Ejecución'!$T$3:$T$45,'SIIF-Ejecución'!$C$3:$C$45,'Ejecución Inversión'!$A13,'SIIF-Ejecución'!$N$3:$N$45,'Ejecución Inversión'!$C13)</f>
        <v>25815360071</v>
      </c>
      <c r="E13" s="40">
        <f>+SUMIFS('SIIF-Ejecución'!$U$3:$U$45,'SIIF-Ejecución'!$C$3:$C$45,'Ejecución Inversión'!$A13,'SIIF-Ejecución'!$N$3:$N$45,'Ejecución Inversión'!$C13)</f>
        <v>0</v>
      </c>
      <c r="F13" s="40">
        <f>+SUMIFS('SIIF-Ejecución'!$V$3:$V$45,'SIIF-Ejecución'!$C$3:$C$45,'Ejecución Inversión'!$A13,'SIIF-Ejecución'!$N$3:$N$45,'Ejecución Inversión'!$C13)</f>
        <v>12153397749</v>
      </c>
      <c r="G13" s="21">
        <f t="shared" ref="G13:G14" si="9">IF(D13=0,0,ROUND(F13/D13,4))</f>
        <v>0.4708</v>
      </c>
      <c r="H13" s="41">
        <f t="shared" si="8"/>
        <v>13661962322</v>
      </c>
      <c r="I13" s="40">
        <f>+SUMIFS('SIIF-Ejecución'!$X$3:$X$45,'SIIF-Ejecución'!$C$3:$C$45,'Ejecución Inversión'!$A13,'SIIF-Ejecución'!$N$3:$N$45,'Ejecución Inversión'!$C13)</f>
        <v>9723290950</v>
      </c>
      <c r="J13" s="41">
        <f t="shared" ref="J13:J14" si="10">F13-I13</f>
        <v>2430106799</v>
      </c>
      <c r="K13" s="21">
        <f t="shared" ref="K13:K14" si="11">IF(D13=0,0,ROUND(I13/D13,4))</f>
        <v>0.37659999999999999</v>
      </c>
      <c r="L13" s="40">
        <f>+SUMIFS('SIIF-Ejecución'!$Y$3:$Y$45,'SIIF-Ejecución'!$C$3:$C$45,'Ejecución Inversión'!$A13,'SIIF-Ejecución'!$N$3:$N$45,'Ejecución Inversión'!$C13)</f>
        <v>141201555</v>
      </c>
      <c r="M13" s="41">
        <f t="shared" ref="M13:M14" si="12">I13-L13</f>
        <v>9582089395</v>
      </c>
      <c r="N13" s="21">
        <f t="shared" ref="N13:N14" si="13">IF(D13=0,0,ROUND(L13/D13,4))</f>
        <v>5.4999999999999997E-3</v>
      </c>
      <c r="O13" s="40">
        <f>+SUMIFS('SIIF-Ejecución'!$AA$3:$AA$45,'SIIF-Ejecución'!$C$3:$C$45,'Ejecución Inversión'!$A13,'SIIF-Ejecución'!$N$3:$N$45,'Ejecución Inversión'!$C13)</f>
        <v>63319922</v>
      </c>
      <c r="P13" s="21">
        <f t="shared" ref="P13:P14" si="14">IF(D13=0,0,ROUND(O13/D13,4))</f>
        <v>2.5000000000000001E-3</v>
      </c>
      <c r="R13" s="56"/>
    </row>
    <row r="14" spans="1:19" s="32" customFormat="1" ht="23.25" customHeight="1" x14ac:dyDescent="0.25">
      <c r="A14" s="61" t="s">
        <v>162</v>
      </c>
      <c r="B14" s="37" t="s">
        <v>160</v>
      </c>
      <c r="C14" s="51" t="s">
        <v>58</v>
      </c>
      <c r="D14" s="40">
        <f>+SUMIFS('SIIF-Ejecución'!$T$3:$T$45,'SIIF-Ejecución'!$C$3:$C$45,'Ejecución Inversión'!$A14,'SIIF-Ejecución'!$N$3:$N$45,'Ejecución Inversión'!$C14)</f>
        <v>2800000000</v>
      </c>
      <c r="E14" s="40">
        <f>+SUMIFS('SIIF-Ejecución'!$U$3:$U$45,'SIIF-Ejecución'!$C$3:$C$45,'Ejecución Inversión'!$A14,'SIIF-Ejecución'!$N$3:$N$45,'Ejecución Inversión'!$C14)</f>
        <v>0</v>
      </c>
      <c r="F14" s="40">
        <f>+SUMIFS('SIIF-Ejecución'!$V$3:$V$45,'SIIF-Ejecución'!$C$3:$C$45,'Ejecución Inversión'!$A14,'SIIF-Ejecución'!$N$3:$N$45,'Ejecución Inversión'!$C14)</f>
        <v>2727122591</v>
      </c>
      <c r="G14" s="21">
        <f t="shared" si="9"/>
        <v>0.97399999999999998</v>
      </c>
      <c r="H14" s="41">
        <f t="shared" ref="H14" si="15">+D14-F14-E14</f>
        <v>72877409</v>
      </c>
      <c r="I14" s="40">
        <f>+SUMIFS('SIIF-Ejecución'!$X$3:$X$45,'SIIF-Ejecución'!$C$3:$C$45,'Ejecución Inversión'!$A14,'SIIF-Ejecución'!$N$3:$N$45,'Ejecución Inversión'!$C14)</f>
        <v>2689318589</v>
      </c>
      <c r="J14" s="41">
        <f t="shared" si="10"/>
        <v>37804002</v>
      </c>
      <c r="K14" s="21">
        <f t="shared" si="11"/>
        <v>0.96050000000000002</v>
      </c>
      <c r="L14" s="40">
        <f>+SUMIFS('SIIF-Ejecución'!$Y$3:$Y$45,'SIIF-Ejecución'!$C$3:$C$45,'Ejecución Inversión'!$A14,'SIIF-Ejecución'!$N$3:$N$45,'Ejecución Inversión'!$C14)</f>
        <v>52478590</v>
      </c>
      <c r="M14" s="41">
        <f t="shared" si="12"/>
        <v>2636839999</v>
      </c>
      <c r="N14" s="21">
        <f t="shared" si="13"/>
        <v>1.8700000000000001E-2</v>
      </c>
      <c r="O14" s="40">
        <f>+SUMIFS('SIIF-Ejecución'!$AA$3:$AA$45,'SIIF-Ejecución'!$C$3:$C$45,'Ejecución Inversión'!$A14,'SIIF-Ejecución'!$N$3:$N$45,'Ejecución Inversión'!$C14)</f>
        <v>51049362</v>
      </c>
      <c r="P14" s="21">
        <f t="shared" si="14"/>
        <v>1.8200000000000001E-2</v>
      </c>
      <c r="R14" s="57"/>
      <c r="S14" s="12"/>
    </row>
    <row r="15" spans="1:19" s="32" customFormat="1" ht="23.25" customHeight="1" x14ac:dyDescent="0.25">
      <c r="A15" s="61" t="s">
        <v>163</v>
      </c>
      <c r="B15" s="37" t="s">
        <v>160</v>
      </c>
      <c r="C15" s="31" t="s">
        <v>58</v>
      </c>
      <c r="D15" s="40">
        <f>+SUMIFS('SIIF-Ejecución'!$T$3:$T$45,'SIIF-Ejecución'!$C$3:$C$45,'Ejecución Inversión'!$A15,'SIIF-Ejecución'!$N$3:$N$45,'Ejecución Inversión'!$C15)</f>
        <v>17899982132</v>
      </c>
      <c r="E15" s="40">
        <f>+SUMIFS('SIIF-Ejecución'!$U$3:$U$45,'SIIF-Ejecución'!$C$3:$C$45,'Ejecución Inversión'!$A15,'SIIF-Ejecución'!$N$3:$N$45,'Ejecución Inversión'!$C15)</f>
        <v>0</v>
      </c>
      <c r="F15" s="40">
        <f>+SUMIFS('SIIF-Ejecución'!$V$3:$V$45,'SIIF-Ejecución'!$C$3:$C$45,'Ejecución Inversión'!$A15,'SIIF-Ejecución'!$N$3:$N$45,'Ejecución Inversión'!$C15)</f>
        <v>11348507424</v>
      </c>
      <c r="G15" s="21">
        <f t="shared" si="2"/>
        <v>0.63400000000000001</v>
      </c>
      <c r="H15" s="41">
        <f t="shared" si="8"/>
        <v>6551474708</v>
      </c>
      <c r="I15" s="40">
        <f>+SUMIFS('SIIF-Ejecución'!$X$3:$X$45,'SIIF-Ejecución'!$C$3:$C$45,'Ejecución Inversión'!$A15,'SIIF-Ejecución'!$N$3:$N$45,'Ejecución Inversión'!$C15)</f>
        <v>8196834235</v>
      </c>
      <c r="J15" s="41">
        <f t="shared" si="3"/>
        <v>3151673189</v>
      </c>
      <c r="K15" s="21">
        <f t="shared" si="4"/>
        <v>0.45789999999999997</v>
      </c>
      <c r="L15" s="40">
        <f>+SUMIFS('SIIF-Ejecución'!$Y$3:$Y$45,'SIIF-Ejecución'!$C$3:$C$45,'Ejecución Inversión'!$A15,'SIIF-Ejecución'!$N$3:$N$45,'Ejecución Inversión'!$C15)</f>
        <v>47980863</v>
      </c>
      <c r="M15" s="41">
        <f t="shared" si="5"/>
        <v>8148853372</v>
      </c>
      <c r="N15" s="21">
        <f t="shared" si="6"/>
        <v>2.7000000000000001E-3</v>
      </c>
      <c r="O15" s="40">
        <f>+SUMIFS('SIIF-Ejecución'!$AA$3:$AA$45,'SIIF-Ejecución'!$C$3:$C$45,'Ejecución Inversión'!$A15,'SIIF-Ejecución'!$N$3:$N$45,'Ejecución Inversión'!$C15)</f>
        <v>40493973</v>
      </c>
      <c r="P15" s="21">
        <f t="shared" si="7"/>
        <v>2.3E-3</v>
      </c>
      <c r="R15" s="57"/>
      <c r="S15" s="12"/>
    </row>
    <row r="16" spans="1:19" s="32" customFormat="1" ht="23.25" customHeight="1" x14ac:dyDescent="0.25">
      <c r="A16" s="61" t="s">
        <v>164</v>
      </c>
      <c r="B16" s="37" t="s">
        <v>160</v>
      </c>
      <c r="C16" s="51" t="s">
        <v>58</v>
      </c>
      <c r="D16" s="40">
        <f>+SUMIFS('SIIF-Ejecución'!$T$3:$T$45,'SIIF-Ejecución'!$C$3:$C$45,'Ejecución Inversión'!$A16,'SIIF-Ejecución'!$N$3:$N$45,'Ejecución Inversión'!$C16)</f>
        <v>7040000000</v>
      </c>
      <c r="E16" s="40">
        <f>+SUMIFS('SIIF-Ejecución'!$U$3:$U$45,'SIIF-Ejecución'!$C$3:$C$45,'Ejecución Inversión'!$A16,'SIIF-Ejecución'!$N$3:$N$45,'Ejecución Inversión'!$C16)</f>
        <v>0</v>
      </c>
      <c r="F16" s="40">
        <f>+SUMIFS('SIIF-Ejecución'!$V$3:$V$45,'SIIF-Ejecución'!$C$3:$C$45,'Ejecución Inversión'!$A16,'SIIF-Ejecución'!$N$3:$N$45,'Ejecución Inversión'!$C16)</f>
        <v>5337538993</v>
      </c>
      <c r="G16" s="21">
        <f t="shared" ref="G16" si="16">IF(D16=0,0,ROUND(F16/D16,4))</f>
        <v>0.75819999999999999</v>
      </c>
      <c r="H16" s="41">
        <f t="shared" ref="H16" si="17">+D16-F16-E16</f>
        <v>1702461007</v>
      </c>
      <c r="I16" s="40">
        <f>+SUMIFS('SIIF-Ejecución'!$X$3:$X$45,'SIIF-Ejecución'!$C$3:$C$45,'Ejecución Inversión'!$A16,'SIIF-Ejecución'!$N$3:$N$45,'Ejecución Inversión'!$C16)</f>
        <v>4707207168</v>
      </c>
      <c r="J16" s="41">
        <f t="shared" ref="J16" si="18">F16-I16</f>
        <v>630331825</v>
      </c>
      <c r="K16" s="21">
        <f t="shared" ref="K16" si="19">IF(D16=0,0,ROUND(I16/D16,4))</f>
        <v>0.66859999999999997</v>
      </c>
      <c r="L16" s="40">
        <f>+SUMIFS('SIIF-Ejecución'!$Y$3:$Y$45,'SIIF-Ejecución'!$C$3:$C$45,'Ejecución Inversión'!$A16,'SIIF-Ejecución'!$N$3:$N$45,'Ejecución Inversión'!$C16)</f>
        <v>67475609</v>
      </c>
      <c r="M16" s="41">
        <f t="shared" ref="M16" si="20">I16-L16</f>
        <v>4639731559</v>
      </c>
      <c r="N16" s="21">
        <f t="shared" ref="N16" si="21">IF(D16=0,0,ROUND(L16/D16,4))</f>
        <v>9.5999999999999992E-3</v>
      </c>
      <c r="O16" s="40">
        <f>+SUMIFS('SIIF-Ejecución'!$AA$3:$AA$45,'SIIF-Ejecución'!$C$3:$C$45,'Ejecución Inversión'!$A16,'SIIF-Ejecución'!$N$3:$N$45,'Ejecución Inversión'!$C16)</f>
        <v>32075609</v>
      </c>
      <c r="P16" s="21">
        <f t="shared" ref="P16" si="22">IF(D16=0,0,ROUND(O16/D16,4))</f>
        <v>4.5999999999999999E-3</v>
      </c>
      <c r="R16" s="57"/>
      <c r="S16" s="12"/>
    </row>
    <row r="17" spans="1:19" s="32" customFormat="1" ht="23.25" customHeight="1" x14ac:dyDescent="0.25">
      <c r="A17" s="61" t="s">
        <v>166</v>
      </c>
      <c r="B17" s="37" t="s">
        <v>169</v>
      </c>
      <c r="C17" s="31" t="s">
        <v>58</v>
      </c>
      <c r="D17" s="40">
        <f>+SUMIFS('SIIF-Ejecución'!$T$3:$T$45,'SIIF-Ejecución'!$C$3:$C$45,'Ejecución Inversión'!$A17,'SIIF-Ejecución'!$N$3:$N$45,'Ejecución Inversión'!$C17)</f>
        <v>21367000000</v>
      </c>
      <c r="E17" s="40">
        <f>+SUMIFS('SIIF-Ejecución'!$U$3:$U$45,'SIIF-Ejecución'!$C$3:$C$45,'Ejecución Inversión'!$A17,'SIIF-Ejecución'!$N$3:$N$45,'Ejecución Inversión'!$C17)</f>
        <v>0</v>
      </c>
      <c r="F17" s="40">
        <f>+SUMIFS('SIIF-Ejecución'!$V$3:$V$45,'SIIF-Ejecución'!$C$3:$C$45,'Ejecución Inversión'!$A17,'SIIF-Ejecución'!$N$3:$N$45,'Ejecución Inversión'!$C17)</f>
        <v>14395576020</v>
      </c>
      <c r="G17" s="21">
        <f t="shared" si="2"/>
        <v>0.67369999999999997</v>
      </c>
      <c r="H17" s="41">
        <f t="shared" si="8"/>
        <v>6971423980</v>
      </c>
      <c r="I17" s="40">
        <f>+SUMIFS('SIIF-Ejecución'!$X$3:$X$45,'SIIF-Ejecución'!$C$3:$C$45,'Ejecución Inversión'!$A17,'SIIF-Ejecución'!$N$3:$N$45,'Ejecución Inversión'!$C17)</f>
        <v>12506245843</v>
      </c>
      <c r="J17" s="41">
        <f t="shared" si="3"/>
        <v>1889330177</v>
      </c>
      <c r="K17" s="21">
        <f t="shared" si="4"/>
        <v>0.58530000000000004</v>
      </c>
      <c r="L17" s="40">
        <f>+SUMIFS('SIIF-Ejecución'!$Y$3:$Y$45,'SIIF-Ejecución'!$C$3:$C$45,'Ejecución Inversión'!$A17,'SIIF-Ejecución'!$N$3:$N$45,'Ejecución Inversión'!$C17)</f>
        <v>501765663</v>
      </c>
      <c r="M17" s="41">
        <f t="shared" si="5"/>
        <v>12004480180</v>
      </c>
      <c r="N17" s="21">
        <f t="shared" si="6"/>
        <v>2.35E-2</v>
      </c>
      <c r="O17" s="40">
        <f>+SUMIFS('SIIF-Ejecución'!$AA$3:$AA$45,'SIIF-Ejecución'!$C$3:$C$45,'Ejecución Inversión'!$A17,'SIIF-Ejecución'!$N$3:$N$45,'Ejecución Inversión'!$C17)</f>
        <v>443991318</v>
      </c>
      <c r="P17" s="21">
        <f t="shared" si="7"/>
        <v>2.0799999999999999E-2</v>
      </c>
      <c r="R17" s="57"/>
      <c r="S17" s="12"/>
    </row>
    <row r="18" spans="1:19" s="32" customFormat="1" ht="23.25" customHeight="1" x14ac:dyDescent="0.25">
      <c r="A18" s="61" t="s">
        <v>195</v>
      </c>
      <c r="B18" s="37" t="s">
        <v>147</v>
      </c>
      <c r="C18" s="31" t="s">
        <v>37</v>
      </c>
      <c r="D18" s="40">
        <f>+SUMIFS('SIIF-Ejecución'!$T$3:$T$45,'SIIF-Ejecución'!$C$3:$C$45,'Ejecución Inversión'!$A18,'SIIF-Ejecución'!$N$3:$N$45,'Ejecución Inversión'!$C18)</f>
        <v>318575063057</v>
      </c>
      <c r="E18" s="40">
        <f>+SUMIFS('SIIF-Ejecución'!$U$3:$U$45,'SIIF-Ejecución'!$C$3:$C$45,'Ejecución Inversión'!$A18,'SIIF-Ejecución'!$N$3:$N$45,'Ejecución Inversión'!$C18)</f>
        <v>50000000000</v>
      </c>
      <c r="F18" s="40">
        <f>+SUMIFS('SIIF-Ejecución'!$V$3:$V$45,'SIIF-Ejecución'!$C$3:$C$45,'Ejecución Inversión'!$A18,'SIIF-Ejecución'!$N$3:$N$45,'Ejecución Inversión'!$C18)</f>
        <v>0</v>
      </c>
      <c r="G18" s="21">
        <f t="shared" si="2"/>
        <v>0</v>
      </c>
      <c r="H18" s="41">
        <f t="shared" si="8"/>
        <v>268575063057</v>
      </c>
      <c r="I18" s="40">
        <f>+SUMIFS('SIIF-Ejecución'!$X$3:$X$45,'SIIF-Ejecución'!$C$3:$C$45,'Ejecución Inversión'!$A18,'SIIF-Ejecución'!$N$3:$N$45,'Ejecución Inversión'!$C18)</f>
        <v>0</v>
      </c>
      <c r="J18" s="41">
        <f t="shared" si="3"/>
        <v>0</v>
      </c>
      <c r="K18" s="21">
        <f t="shared" si="4"/>
        <v>0</v>
      </c>
      <c r="L18" s="40">
        <f>+SUMIFS('SIIF-Ejecución'!$Y$3:$Y$45,'SIIF-Ejecución'!$C$3:$C$45,'Ejecución Inversión'!$A18,'SIIF-Ejecución'!$N$3:$N$45,'Ejecución Inversión'!$C18)</f>
        <v>0</v>
      </c>
      <c r="M18" s="41">
        <f t="shared" si="5"/>
        <v>0</v>
      </c>
      <c r="N18" s="21">
        <f t="shared" si="6"/>
        <v>0</v>
      </c>
      <c r="O18" s="40">
        <f>+SUMIFS('SIIF-Ejecución'!$AA$3:$AA$45,'SIIF-Ejecución'!$C$3:$C$45,'Ejecución Inversión'!$A18,'SIIF-Ejecución'!$N$3:$N$45,'Ejecución Inversión'!$C18)</f>
        <v>0</v>
      </c>
      <c r="P18" s="21">
        <f t="shared" si="7"/>
        <v>0</v>
      </c>
      <c r="R18" s="57"/>
      <c r="S18" s="12"/>
    </row>
    <row r="19" spans="1:19" s="32" customFormat="1" ht="23.25" customHeight="1" x14ac:dyDescent="0.25">
      <c r="A19" s="61" t="s">
        <v>170</v>
      </c>
      <c r="B19" s="37" t="s">
        <v>157</v>
      </c>
      <c r="C19" s="31" t="s">
        <v>37</v>
      </c>
      <c r="D19" s="40">
        <f>+SUMIFS('SIIF-Ejecución'!$T$3:$T$45,'SIIF-Ejecución'!$C$3:$C$45,'Ejecución Inversión'!$A19,'SIIF-Ejecución'!$N$3:$N$45,'Ejecución Inversión'!$C19)</f>
        <v>12839070879</v>
      </c>
      <c r="E19" s="40">
        <f>+SUMIFS('SIIF-Ejecución'!$U$3:$U$45,'SIIF-Ejecución'!$C$3:$C$45,'Ejecución Inversión'!$A19,'SIIF-Ejecución'!$N$3:$N$45,'Ejecución Inversión'!$C19)</f>
        <v>12839070879</v>
      </c>
      <c r="F19" s="40">
        <f>+SUMIFS('SIIF-Ejecución'!$V$3:$V$45,'SIIF-Ejecución'!$C$3:$C$45,'Ejecución Inversión'!$A19,'SIIF-Ejecución'!$N$3:$N$45,'Ejecución Inversión'!$C19)</f>
        <v>0</v>
      </c>
      <c r="G19" s="21">
        <f t="shared" si="2"/>
        <v>0</v>
      </c>
      <c r="H19" s="41">
        <f t="shared" si="8"/>
        <v>0</v>
      </c>
      <c r="I19" s="40">
        <f>+SUMIFS('SIIF-Ejecución'!$X$3:$X$45,'SIIF-Ejecución'!$C$3:$C$45,'Ejecución Inversión'!$A19,'SIIF-Ejecución'!$N$3:$N$45,'Ejecución Inversión'!$C19)</f>
        <v>0</v>
      </c>
      <c r="J19" s="41">
        <f t="shared" si="3"/>
        <v>0</v>
      </c>
      <c r="K19" s="21">
        <f t="shared" si="4"/>
        <v>0</v>
      </c>
      <c r="L19" s="40">
        <f>+SUMIFS('SIIF-Ejecución'!$Y$3:$Y$45,'SIIF-Ejecución'!$C$3:$C$45,'Ejecución Inversión'!$A19,'SIIF-Ejecución'!$N$3:$N$45,'Ejecución Inversión'!$C19)</f>
        <v>0</v>
      </c>
      <c r="M19" s="41">
        <f t="shared" si="5"/>
        <v>0</v>
      </c>
      <c r="N19" s="21">
        <f t="shared" si="6"/>
        <v>0</v>
      </c>
      <c r="O19" s="40">
        <f>+SUMIFS('SIIF-Ejecución'!$AA$3:$AA$45,'SIIF-Ejecución'!$C$3:$C$45,'Ejecución Inversión'!$A19,'SIIF-Ejecución'!$N$3:$N$45,'Ejecución Inversión'!$C19)</f>
        <v>0</v>
      </c>
      <c r="P19" s="21">
        <f t="shared" si="7"/>
        <v>0</v>
      </c>
      <c r="R19" s="57"/>
      <c r="S19" s="12"/>
    </row>
    <row r="20" spans="1:19" s="32" customFormat="1" ht="23.25" customHeight="1" x14ac:dyDescent="0.25">
      <c r="A20" s="61" t="s">
        <v>171</v>
      </c>
      <c r="B20" s="37" t="s">
        <v>157</v>
      </c>
      <c r="C20" s="31" t="s">
        <v>58</v>
      </c>
      <c r="D20" s="40">
        <f>+SUMIFS('SIIF-Ejecución'!$T$3:$T$45,'SIIF-Ejecución'!$C$3:$C$45,'Ejecución Inversión'!$A20,'SIIF-Ejecución'!$N$3:$N$45,'Ejecución Inversión'!$C20)</f>
        <v>24377963843</v>
      </c>
      <c r="E20" s="40">
        <f>+SUMIFS('SIIF-Ejecución'!$U$3:$U$45,'SIIF-Ejecución'!$C$3:$C$45,'Ejecución Inversión'!$A20,'SIIF-Ejecución'!$N$3:$N$45,'Ejecución Inversión'!$C20)</f>
        <v>0</v>
      </c>
      <c r="F20" s="40">
        <f>+SUMIFS('SIIF-Ejecución'!$V$3:$V$45,'SIIF-Ejecución'!$C$3:$C$45,'Ejecución Inversión'!$A20,'SIIF-Ejecución'!$N$3:$N$45,'Ejecución Inversión'!$C20)</f>
        <v>9757314969.5</v>
      </c>
      <c r="G20" s="21">
        <f t="shared" ref="G20" si="23">IF(D20=0,0,ROUND(F20/D20,4))</f>
        <v>0.40029999999999999</v>
      </c>
      <c r="H20" s="41">
        <f t="shared" si="8"/>
        <v>14620648873.5</v>
      </c>
      <c r="I20" s="40">
        <f>+SUMIFS('SIIF-Ejecución'!$X$3:$X$45,'SIIF-Ejecución'!$C$3:$C$45,'Ejecución Inversión'!$A20,'SIIF-Ejecución'!$N$3:$N$45,'Ejecución Inversión'!$C20)</f>
        <v>9720173904.5</v>
      </c>
      <c r="J20" s="41">
        <f t="shared" ref="J20" si="24">F20-I20</f>
        <v>37141065</v>
      </c>
      <c r="K20" s="21">
        <f t="shared" ref="K20" si="25">IF(D20=0,0,ROUND(I20/D20,4))</f>
        <v>0.3987</v>
      </c>
      <c r="L20" s="40">
        <f>+SUMIFS('SIIF-Ejecución'!$Y$3:$Y$45,'SIIF-Ejecución'!$C$3:$C$45,'Ejecución Inversión'!$A20,'SIIF-Ejecución'!$N$3:$N$45,'Ejecución Inversión'!$C20)</f>
        <v>86344605.769999996</v>
      </c>
      <c r="M20" s="41">
        <f t="shared" ref="M20" si="26">I20-L20</f>
        <v>9633829298.7299995</v>
      </c>
      <c r="N20" s="21">
        <f t="shared" ref="N20" si="27">IF(D20=0,0,ROUND(L20/D20,4))</f>
        <v>3.5000000000000001E-3</v>
      </c>
      <c r="O20" s="40">
        <f>+SUMIFS('SIIF-Ejecución'!$AA$3:$AA$45,'SIIF-Ejecución'!$C$3:$C$45,'Ejecución Inversión'!$A20,'SIIF-Ejecución'!$N$3:$N$45,'Ejecución Inversión'!$C20)</f>
        <v>40051486</v>
      </c>
      <c r="P20" s="21">
        <f t="shared" ref="P20" si="28">IF(D20=0,0,ROUND(O20/D20,4))</f>
        <v>1.6000000000000001E-3</v>
      </c>
      <c r="R20" s="57"/>
      <c r="S20" s="12"/>
    </row>
    <row r="21" spans="1:19" s="32" customFormat="1" ht="23.25" customHeight="1" x14ac:dyDescent="0.25">
      <c r="A21" s="61" t="s">
        <v>172</v>
      </c>
      <c r="B21" s="37" t="s">
        <v>157</v>
      </c>
      <c r="C21" s="31" t="s">
        <v>58</v>
      </c>
      <c r="D21" s="40">
        <f>+SUMIFS('SIIF-Ejecución'!$T$3:$T$45,'SIIF-Ejecución'!$C$3:$C$45,'Ejecución Inversión'!$A21,'SIIF-Ejecución'!$N$3:$N$45,'Ejecución Inversión'!$C21)</f>
        <v>12502857605</v>
      </c>
      <c r="E21" s="40">
        <f>+SUMIFS('SIIF-Ejecución'!$U$3:$U$45,'SIIF-Ejecución'!$C$3:$C$45,'Ejecución Inversión'!$A21,'SIIF-Ejecución'!$N$3:$N$45,'Ejecución Inversión'!$C21)</f>
        <v>0</v>
      </c>
      <c r="F21" s="40">
        <f>+SUMIFS('SIIF-Ejecución'!$V$3:$V$45,'SIIF-Ejecución'!$C$3:$C$45,'Ejecución Inversión'!$A21,'SIIF-Ejecución'!$N$3:$N$45,'Ejecución Inversión'!$C21)</f>
        <v>9275775273</v>
      </c>
      <c r="G21" s="21">
        <f t="shared" ref="G21" si="29">IF(D21=0,0,ROUND(F21/D21,4))</f>
        <v>0.7419</v>
      </c>
      <c r="H21" s="41">
        <f t="shared" si="8"/>
        <v>3227082332</v>
      </c>
      <c r="I21" s="40">
        <f>+SUMIFS('SIIF-Ejecución'!$X$3:$X$45,'SIIF-Ejecución'!$C$3:$C$45,'Ejecución Inversión'!$A21,'SIIF-Ejecución'!$N$3:$N$45,'Ejecución Inversión'!$C21)</f>
        <v>7702544769</v>
      </c>
      <c r="J21" s="41">
        <f t="shared" ref="J21" si="30">F21-I21</f>
        <v>1573230504</v>
      </c>
      <c r="K21" s="21">
        <f t="shared" ref="K21" si="31">IF(D21=0,0,ROUND(I21/D21,4))</f>
        <v>0.61609999999999998</v>
      </c>
      <c r="L21" s="40">
        <f>+SUMIFS('SIIF-Ejecución'!$Y$3:$Y$45,'SIIF-Ejecución'!$C$3:$C$45,'Ejecución Inversión'!$A21,'SIIF-Ejecución'!$N$3:$N$45,'Ejecución Inversión'!$C21)</f>
        <v>256165817</v>
      </c>
      <c r="M21" s="41">
        <f t="shared" ref="M21" si="32">I21-L21</f>
        <v>7446378952</v>
      </c>
      <c r="N21" s="21">
        <f t="shared" ref="N21" si="33">IF(D21=0,0,ROUND(L21/D21,4))</f>
        <v>2.0500000000000001E-2</v>
      </c>
      <c r="O21" s="40">
        <f>+SUMIFS('SIIF-Ejecución'!$AA$3:$AA$45,'SIIF-Ejecución'!$C$3:$C$45,'Ejecución Inversión'!$A21,'SIIF-Ejecución'!$N$3:$N$45,'Ejecución Inversión'!$C21)</f>
        <v>157422495</v>
      </c>
      <c r="P21" s="21">
        <f t="shared" ref="P21" si="34">IF(D21=0,0,ROUND(O21/D21,4))</f>
        <v>1.26E-2</v>
      </c>
      <c r="R21" s="57"/>
      <c r="S21" s="12"/>
    </row>
    <row r="22" spans="1:19" s="19" customFormat="1" ht="21.75" customHeight="1" x14ac:dyDescent="0.25">
      <c r="A22" s="148" t="s">
        <v>105</v>
      </c>
      <c r="B22" s="150"/>
      <c r="C22" s="150"/>
      <c r="D22" s="39">
        <f>SUM(D7:D21)</f>
        <v>643371314128</v>
      </c>
      <c r="E22" s="39">
        <f>SUM(E7:E21)</f>
        <v>92839070879</v>
      </c>
      <c r="F22" s="39">
        <f>SUM(F7:F21)</f>
        <v>194261756291.5</v>
      </c>
      <c r="G22" s="26">
        <f>IF(D22=0,0,ROUND(F22/D22,4))</f>
        <v>0.3019</v>
      </c>
      <c r="H22" s="25">
        <f>SUM(H7:H21)</f>
        <v>356270486957.5</v>
      </c>
      <c r="I22" s="25">
        <f>SUM(I7:I21)</f>
        <v>180250509724.5</v>
      </c>
      <c r="J22" s="25">
        <f>SUM(J7:J21)</f>
        <v>14011246567</v>
      </c>
      <c r="K22" s="26">
        <f>IF(D22=0,0,ROUND(I22/D22,4))</f>
        <v>0.2802</v>
      </c>
      <c r="L22" s="25">
        <f>SUM(L7:L21)</f>
        <v>1644850690.77</v>
      </c>
      <c r="M22" s="25">
        <f>SUM(M7:M21)</f>
        <v>178605659033.73001</v>
      </c>
      <c r="N22" s="26">
        <f>IF(D22=0,0,ROUND(L22/D22,4))</f>
        <v>2.5999999999999999E-3</v>
      </c>
      <c r="O22" s="25">
        <f>SUM(O7:O21)</f>
        <v>1063100399</v>
      </c>
      <c r="P22" s="26">
        <f>IF(D22=0,0,ROUND(O22/D22,4))</f>
        <v>1.6999999999999999E-3</v>
      </c>
      <c r="R22" s="58"/>
    </row>
    <row r="23" spans="1:19" s="2" customFormat="1" x14ac:dyDescent="0.25">
      <c r="B23" s="3" t="s">
        <v>99</v>
      </c>
      <c r="D23" s="42" t="str">
        <f>IF(D$22='Ejecución Tipo de Gasto'!C13,"",'Ejecución Tipo de Gasto'!C13-D$22)</f>
        <v/>
      </c>
      <c r="E23" s="65" t="str">
        <f>IF(E$22='Ejecución Tipo de Gasto'!D13,"",'Ejecución Tipo de Gasto'!D13-E$22)</f>
        <v/>
      </c>
      <c r="F23" s="65" t="str">
        <f>IF(F$22='Ejecución Tipo de Gasto'!E13,"",'Ejecución Tipo de Gasto'!E13-F$22)</f>
        <v/>
      </c>
      <c r="G23" s="66"/>
      <c r="H23" s="65" t="str">
        <f>IF(H$22='Ejecución Tipo de Gasto'!G13,"",'Ejecución Tipo de Gasto'!G13-H$22)</f>
        <v/>
      </c>
      <c r="I23" s="65" t="str">
        <f>IF(I$22='Ejecución Tipo de Gasto'!H13,"",'Ejecución Tipo de Gasto'!H13-I$22)</f>
        <v/>
      </c>
      <c r="J23" s="65" t="str">
        <f>IF(J$22='Ejecución Tipo de Gasto'!I13,"",'Ejecución Tipo de Gasto'!I13-J$22)</f>
        <v/>
      </c>
      <c r="K23" s="30"/>
      <c r="L23" s="42" t="str">
        <f>IF(L$22='Ejecución Tipo de Gasto'!K13,"",'Ejecución Tipo de Gasto'!K13-L$22)</f>
        <v/>
      </c>
      <c r="M23" s="42" t="str">
        <f>IF(M$22='Ejecución Tipo de Gasto'!L13,"",'Ejecución Tipo de Gasto'!L13-M$22)</f>
        <v/>
      </c>
      <c r="N23" s="30"/>
      <c r="O23" s="42" t="str">
        <f>IF(O$22='Ejecución Tipo de Gasto'!N13,"",'Ejecución Tipo de Gasto'!N13-O$22)</f>
        <v/>
      </c>
      <c r="R23" s="59"/>
    </row>
    <row r="24" spans="1:19" x14ac:dyDescent="0.25">
      <c r="E24" s="66"/>
      <c r="F24" s="66"/>
      <c r="G24" s="66"/>
      <c r="H24" s="66"/>
      <c r="I24" s="66"/>
      <c r="J24" s="66"/>
    </row>
    <row r="25" spans="1:19" x14ac:dyDescent="0.25">
      <c r="E25" s="66"/>
      <c r="F25" s="66"/>
      <c r="G25" s="66"/>
      <c r="H25" s="66"/>
      <c r="I25" s="66"/>
      <c r="J25" s="66"/>
    </row>
    <row r="27" spans="1:19" x14ac:dyDescent="0.25">
      <c r="D27" s="46"/>
    </row>
    <row r="29" spans="1:19" x14ac:dyDescent="0.25">
      <c r="D29" s="47"/>
    </row>
  </sheetData>
  <mergeCells count="1">
    <mergeCell ref="A22:C22"/>
  </mergeCells>
  <conditionalFormatting sqref="D23:F23 L23:M23 O23 H23:J23">
    <cfRule type="expression" dxfId="5" priority="1" stopIfTrue="1">
      <formula>D23&lt;&gt;""</formula>
    </cfRule>
    <cfRule type="expression" dxfId="4" priority="2" stopIfTrue="1">
      <formula>D23=""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300-000000000000}"/>
    <dataValidation allowBlank="1" showInputMessage="1" showErrorMessage="1" prompt="Columna Q del Reporte SIIF denominado &quot;Situación de apropiaciones&quot;" sqref="C6" xr:uid="{00000000-0002-0000-0300-000001000000}"/>
    <dataValidation allowBlank="1" showInputMessage="1" showErrorMessage="1" prompt="Columna Y del Reporte SIIF denominado &quot;Situación de apropiaciones&quot;" sqref="D6:E6" xr:uid="{00000000-0002-0000-0300-000002000000}"/>
    <dataValidation allowBlank="1" showInputMessage="1" showErrorMessage="1" prompt="Columna AG del Reporte SIIF denominado &quot;Situación de apropiaciones&quot;" sqref="F6" xr:uid="{00000000-0002-0000-0300-000003000000}"/>
    <dataValidation allowBlank="1" showInputMessage="1" showErrorMessage="1" prompt="Columna AC del Reporte SIIF &quot;Compromisos&quot;" sqref="I6:J6" xr:uid="{00000000-0002-0000-0300-000004000000}"/>
    <dataValidation allowBlank="1" showInputMessage="1" showErrorMessage="1" prompt="Columna AC -  AD del Reporte SIIF &quot;Compromisos&quot;" sqref="L6" xr:uid="{00000000-0002-0000-0300-000005000000}"/>
    <dataValidation allowBlank="1" showInputMessage="1" showErrorMessage="1" prompt="Columna N del Reporte SIIF denominado &quot;Situación de apropiaciones&quot;" sqref="B6" xr:uid="{00000000-0002-0000-0300-000006000000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pane ySplit="6" topLeftCell="A7" activePane="bottomLeft" state="frozen"/>
      <selection pane="bottomLeft" activeCell="G11" sqref="G11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102</v>
      </c>
      <c r="B2" s="33"/>
      <c r="C2" s="9"/>
    </row>
    <row r="3" spans="1:16" s="13" customFormat="1" ht="18.75" x14ac:dyDescent="0.25">
      <c r="A3" s="1" t="str">
        <f>+'Ejecución Tipo de Gasto'!A3</f>
        <v>28 DE FEBRERO DE 2025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104</v>
      </c>
      <c r="C6" s="18" t="s">
        <v>17</v>
      </c>
      <c r="D6" s="18" t="s">
        <v>76</v>
      </c>
      <c r="E6" s="18" t="s">
        <v>77</v>
      </c>
      <c r="F6" s="18" t="s">
        <v>26</v>
      </c>
      <c r="G6" s="18" t="s">
        <v>78</v>
      </c>
      <c r="H6" s="18" t="s">
        <v>79</v>
      </c>
      <c r="I6" s="18" t="s">
        <v>80</v>
      </c>
      <c r="J6" s="18" t="s">
        <v>81</v>
      </c>
      <c r="K6" s="18" t="s">
        <v>82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</row>
    <row r="7" spans="1:16" s="12" customFormat="1" ht="24" x14ac:dyDescent="0.25">
      <c r="A7" s="31" t="s">
        <v>119</v>
      </c>
      <c r="B7" s="37" t="s">
        <v>120</v>
      </c>
      <c r="C7" s="52" t="s">
        <v>58</v>
      </c>
      <c r="D7" s="40">
        <f>+SUMIFS('SIIF-Ejecución'!$T$3:$T$45,'SIIF-Ejecución'!$C$3:$C$45,'Ejecución Deuda'!$A7,'SIIF-Ejecución'!$N$3:$N$45,'Ejecución Deuda'!$C7)</f>
        <v>0</v>
      </c>
      <c r="E7" s="40">
        <f>+SUMIFS('SIIF-Ejecución'!$U$3:$U$45,'SIIF-Ejecución'!$C$3:$C$45,'Ejecución Deuda'!$A7,'SIIF-Ejecución'!$N$3:$N$45,'Ejecución Deuda'!$C7)</f>
        <v>0</v>
      </c>
      <c r="F7" s="40">
        <f>+SUMIFS('SIIF-Ejecución'!$V$3:$V$45,'SIIF-Ejecución'!$C$3:$C$45,'Ejecución Deuda'!$A7,'SIIF-Ejecución'!$N$3:$N$45,'Ejecución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+SUMIFS('SIIF-Ejecución'!$X$3:$X$45,'SIIF-Ejecución'!$C$3:$C$45,'Ejecución Deuda'!$A7,'SIIF-Ejecución'!$N$3:$N$45,'Ejecución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+SUMIFS('SIIF-Ejecución'!$Y$3:$Y$45,'SIIF-Ejecución'!$C$3:$C$45,'Ejecución Deuda'!$A7,'SIIF-Ejecución'!$N$3:$N$45,'Ejecución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+SUMIFS('SIIF-Ejecución'!$AA$3:$AA$45,'SIIF-Ejecución'!$C$3:$C$45,'Ejecución Deuda'!$A7,'SIIF-Ejecución'!$N$3:$N$45,'Ejecución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48" t="s">
        <v>123</v>
      </c>
      <c r="B8" s="150"/>
      <c r="C8" s="150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99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L9:M9 O9 H9:J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400-000000000000}"/>
    <dataValidation allowBlank="1" showInputMessage="1" showErrorMessage="1" prompt="Columna N del Reporte SIIF denominado &quot;Situación de apropiaciones&quot;" sqref="B6" xr:uid="{00000000-0002-0000-0400-000001000000}"/>
    <dataValidation allowBlank="1" showInputMessage="1" showErrorMessage="1" prompt="Columna Q del Reporte SIIF denominado &quot;Situación de apropiaciones&quot;" sqref="C6" xr:uid="{00000000-0002-0000-0400-000002000000}"/>
    <dataValidation allowBlank="1" showInputMessage="1" showErrorMessage="1" prompt="Columna Y del Reporte SIIF denominado &quot;Situación de apropiaciones&quot;" sqref="D6:E6" xr:uid="{00000000-0002-0000-0400-000003000000}"/>
    <dataValidation allowBlank="1" showInputMessage="1" showErrorMessage="1" prompt="Columna AG del Reporte SIIF denominado &quot;Situación de apropiaciones&quot;" sqref="F6" xr:uid="{00000000-0002-0000-0400-000004000000}"/>
    <dataValidation allowBlank="1" showInputMessage="1" showErrorMessage="1" prompt="Columna AC del Reporte SIIF &quot;Compromisos&quot;" sqref="I6:J6" xr:uid="{00000000-0002-0000-0400-000005000000}"/>
    <dataValidation allowBlank="1" showInputMessage="1" showErrorMessage="1" prompt="Columna AC -  AD del Reporte SIIF &quot;Compromisos&quot;" sqref="L6" xr:uid="{00000000-0002-0000-0400-000006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4"/>
  <sheetViews>
    <sheetView topLeftCell="K4" zoomScale="120" zoomScaleNormal="120" workbookViewId="0">
      <selection activeCell="P12" sqref="P12"/>
    </sheetView>
  </sheetViews>
  <sheetFormatPr baseColWidth="10" defaultRowHeight="12.75" x14ac:dyDescent="0.2"/>
  <cols>
    <col min="1" max="1" width="11.42578125" style="108"/>
    <col min="2" max="2" width="26.5703125" style="108" customWidth="1"/>
    <col min="3" max="3" width="17.5703125" style="108" customWidth="1"/>
    <col min="4" max="4" width="18.140625" style="108" customWidth="1"/>
    <col min="5" max="5" width="14.7109375" style="108" customWidth="1"/>
    <col min="6" max="6" width="16.28515625" style="108" customWidth="1"/>
    <col min="7" max="7" width="17.7109375" style="108" bestFit="1" customWidth="1"/>
    <col min="8" max="8" width="15.28515625" style="108" customWidth="1"/>
    <col min="9" max="9" width="15.7109375" style="108" customWidth="1"/>
    <col min="10" max="12" width="17" style="108" customWidth="1"/>
    <col min="13" max="13" width="11.5703125" style="108" bestFit="1" customWidth="1"/>
    <col min="14" max="14" width="15.28515625" style="108" customWidth="1"/>
    <col min="15" max="15" width="11.5703125" style="108" bestFit="1" customWidth="1"/>
    <col min="16" max="16" width="15.7109375" style="108" customWidth="1"/>
    <col min="17" max="17" width="14.42578125" style="108" customWidth="1"/>
    <col min="18" max="18" width="11.5703125" style="108" bestFit="1" customWidth="1"/>
    <col min="19" max="19" width="15.140625" style="108" customWidth="1"/>
    <col min="20" max="20" width="11.5703125" style="108" bestFit="1" customWidth="1"/>
    <col min="21" max="16384" width="11.42578125" style="108"/>
  </cols>
  <sheetData>
    <row r="1" spans="1:20" ht="18" x14ac:dyDescent="0.2">
      <c r="A1" s="104" t="s">
        <v>72</v>
      </c>
      <c r="B1" s="105"/>
      <c r="C1" s="106"/>
      <c r="D1" s="107"/>
      <c r="E1" s="107"/>
      <c r="F1" s="107"/>
      <c r="G1" s="107"/>
      <c r="H1" s="107"/>
      <c r="I1" s="107"/>
      <c r="J1" s="107"/>
      <c r="K1" s="107"/>
    </row>
    <row r="2" spans="1:20" ht="15.75" x14ac:dyDescent="0.2">
      <c r="A2" s="109" t="s">
        <v>176</v>
      </c>
      <c r="B2" s="105"/>
      <c r="C2" s="106"/>
      <c r="D2" s="107"/>
      <c r="E2" s="107"/>
      <c r="F2" s="107"/>
      <c r="G2" s="107"/>
      <c r="H2" s="107"/>
      <c r="I2" s="107"/>
      <c r="J2" s="107"/>
      <c r="K2" s="107"/>
    </row>
    <row r="3" spans="1:20" x14ac:dyDescent="0.2">
      <c r="A3" s="110"/>
      <c r="B3" s="111"/>
      <c r="C3" s="107"/>
      <c r="D3" s="111"/>
      <c r="E3" s="111"/>
      <c r="F3" s="111"/>
      <c r="G3" s="111"/>
      <c r="H3" s="111"/>
      <c r="I3" s="111"/>
      <c r="J3" s="111"/>
      <c r="K3" s="111"/>
    </row>
    <row r="4" spans="1:20" ht="22.5" x14ac:dyDescent="0.2">
      <c r="A4" s="112" t="s">
        <v>107</v>
      </c>
      <c r="B4" s="113">
        <v>45716</v>
      </c>
      <c r="C4" s="107"/>
      <c r="D4" s="107"/>
      <c r="E4" s="107"/>
      <c r="F4" s="107"/>
      <c r="G4" s="107"/>
      <c r="H4" s="107"/>
      <c r="I4" s="107"/>
      <c r="J4" s="107"/>
      <c r="K4" s="107"/>
    </row>
    <row r="5" spans="1:20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20" x14ac:dyDescent="0.2">
      <c r="A6" s="114" t="s">
        <v>34</v>
      </c>
      <c r="B6" s="114" t="s">
        <v>108</v>
      </c>
      <c r="C6" s="114" t="s">
        <v>65</v>
      </c>
      <c r="D6" s="115" t="s">
        <v>109</v>
      </c>
      <c r="E6" s="115" t="s">
        <v>110</v>
      </c>
      <c r="F6" s="115" t="s">
        <v>111</v>
      </c>
      <c r="G6" s="115" t="s">
        <v>112</v>
      </c>
      <c r="H6" s="115" t="s">
        <v>113</v>
      </c>
      <c r="I6" s="115" t="s">
        <v>114</v>
      </c>
      <c r="J6" s="115" t="s">
        <v>124</v>
      </c>
      <c r="K6" s="115" t="s">
        <v>125</v>
      </c>
      <c r="L6" s="115" t="s">
        <v>126</v>
      </c>
      <c r="M6" s="115" t="s">
        <v>127</v>
      </c>
      <c r="N6" s="115" t="s">
        <v>128</v>
      </c>
      <c r="O6" s="115" t="s">
        <v>129</v>
      </c>
      <c r="P6" s="115" t="s">
        <v>130</v>
      </c>
      <c r="Q6" s="115" t="s">
        <v>131</v>
      </c>
      <c r="R6" s="115" t="s">
        <v>132</v>
      </c>
      <c r="S6" s="115" t="s">
        <v>133</v>
      </c>
      <c r="T6" s="115" t="s">
        <v>134</v>
      </c>
    </row>
    <row r="7" spans="1:20" s="119" customFormat="1" ht="45" x14ac:dyDescent="0.2">
      <c r="A7" s="116" t="s">
        <v>74</v>
      </c>
      <c r="B7" s="117" t="s">
        <v>75</v>
      </c>
      <c r="C7" s="117" t="s">
        <v>76</v>
      </c>
      <c r="D7" s="117" t="s">
        <v>177</v>
      </c>
      <c r="E7" s="117" t="s">
        <v>178</v>
      </c>
      <c r="F7" s="118" t="s">
        <v>179</v>
      </c>
      <c r="G7" s="117" t="s">
        <v>180</v>
      </c>
      <c r="H7" s="118" t="s">
        <v>181</v>
      </c>
      <c r="I7" s="117" t="s">
        <v>182</v>
      </c>
      <c r="J7" s="118" t="s">
        <v>183</v>
      </c>
      <c r="K7" s="118" t="s">
        <v>184</v>
      </c>
      <c r="L7" s="117" t="s">
        <v>185</v>
      </c>
      <c r="M7" s="117" t="s">
        <v>186</v>
      </c>
      <c r="N7" s="117" t="s">
        <v>187</v>
      </c>
      <c r="O7" s="117" t="s">
        <v>188</v>
      </c>
      <c r="P7" s="117" t="s">
        <v>189</v>
      </c>
      <c r="Q7" s="118" t="s">
        <v>190</v>
      </c>
      <c r="R7" s="118" t="s">
        <v>191</v>
      </c>
      <c r="S7" s="118" t="s">
        <v>192</v>
      </c>
      <c r="T7" s="118" t="s">
        <v>193</v>
      </c>
    </row>
    <row r="8" spans="1:20" ht="18.75" customHeight="1" x14ac:dyDescent="0.2">
      <c r="A8" s="120" t="s">
        <v>88</v>
      </c>
      <c r="B8" s="121" t="s">
        <v>89</v>
      </c>
      <c r="C8" s="122">
        <v>74973400000</v>
      </c>
      <c r="D8" s="122">
        <v>533195261</v>
      </c>
      <c r="E8" s="123">
        <f>+D8/C8</f>
        <v>7.1117924623933289E-3</v>
      </c>
      <c r="F8" s="122">
        <v>91102620</v>
      </c>
      <c r="G8" s="123">
        <f t="shared" ref="G8:G15" si="0">+F8/C8</f>
        <v>1.2151325670171022E-3</v>
      </c>
      <c r="H8" s="124">
        <f>+D8+F8</f>
        <v>624297881</v>
      </c>
      <c r="I8" s="123">
        <f>+H8/C8</f>
        <v>8.3269250294104313E-3</v>
      </c>
      <c r="J8" s="124">
        <v>0</v>
      </c>
      <c r="K8" s="124">
        <f>+D8-J8</f>
        <v>533195261</v>
      </c>
      <c r="L8" s="122">
        <v>533195261</v>
      </c>
      <c r="M8" s="123">
        <f>+L8/K8</f>
        <v>1</v>
      </c>
      <c r="N8" s="122">
        <v>528268461</v>
      </c>
      <c r="O8" s="123">
        <f>+N8/K8</f>
        <v>0.99075985786002696</v>
      </c>
      <c r="P8" s="122">
        <f>+K8-N8</f>
        <v>4926800</v>
      </c>
      <c r="Q8" s="122">
        <v>91102620</v>
      </c>
      <c r="R8" s="123">
        <f>+Q8/F8</f>
        <v>1</v>
      </c>
      <c r="S8" s="122">
        <v>91102620</v>
      </c>
      <c r="T8" s="123">
        <f>+S8/F8</f>
        <v>1</v>
      </c>
    </row>
    <row r="9" spans="1:20" ht="24.75" customHeight="1" x14ac:dyDescent="0.2">
      <c r="A9" s="120" t="s">
        <v>90</v>
      </c>
      <c r="B9" s="121" t="s">
        <v>91</v>
      </c>
      <c r="C9" s="122">
        <v>36030355122</v>
      </c>
      <c r="D9" s="122">
        <v>2748736922.04</v>
      </c>
      <c r="E9" s="123">
        <f t="shared" ref="E9:E11" si="1">+D9/C9</f>
        <v>7.6289476268903922E-2</v>
      </c>
      <c r="F9" s="122">
        <v>1051555024.13</v>
      </c>
      <c r="G9" s="123">
        <f t="shared" si="0"/>
        <v>2.9185252839429396E-2</v>
      </c>
      <c r="H9" s="124">
        <f t="shared" ref="H9:H11" si="2">+D9+F9</f>
        <v>3800291946.1700001</v>
      </c>
      <c r="I9" s="123">
        <f t="shared" ref="I9:I15" si="3">+H9/C9</f>
        <v>0.10547472910833332</v>
      </c>
      <c r="J9" s="124">
        <v>0</v>
      </c>
      <c r="K9" s="124">
        <f t="shared" ref="K9:K11" si="4">+D9-J9</f>
        <v>2748736922.04</v>
      </c>
      <c r="L9" s="122">
        <v>1660660414.95</v>
      </c>
      <c r="M9" s="123">
        <f t="shared" ref="M9:M15" si="5">+L9/K9</f>
        <v>0.60415400311119116</v>
      </c>
      <c r="N9" s="122">
        <v>1451639630.95</v>
      </c>
      <c r="O9" s="123">
        <f t="shared" ref="O9:O15" si="6">+N9/K9</f>
        <v>0.52811151889816088</v>
      </c>
      <c r="P9" s="122">
        <f t="shared" ref="P9:P12" si="7">+K9-N9</f>
        <v>1297097291.0899999</v>
      </c>
      <c r="Q9" s="122">
        <v>1051555024.13</v>
      </c>
      <c r="R9" s="123">
        <f t="shared" ref="R9" si="8">+Q9/F9</f>
        <v>1</v>
      </c>
      <c r="S9" s="122">
        <v>1051555024.13</v>
      </c>
      <c r="T9" s="123">
        <f t="shared" ref="T9:T15" si="9">+S9/F9</f>
        <v>1</v>
      </c>
    </row>
    <row r="10" spans="1:20" ht="18.75" customHeight="1" x14ac:dyDescent="0.2">
      <c r="A10" s="120" t="s">
        <v>92</v>
      </c>
      <c r="B10" s="121" t="s">
        <v>93</v>
      </c>
      <c r="C10" s="122">
        <v>11444700000</v>
      </c>
      <c r="D10" s="122">
        <v>428041495</v>
      </c>
      <c r="E10" s="123">
        <f t="shared" si="1"/>
        <v>3.7400848864539919E-2</v>
      </c>
      <c r="F10" s="122">
        <v>0</v>
      </c>
      <c r="G10" s="123">
        <f t="shared" si="0"/>
        <v>0</v>
      </c>
      <c r="H10" s="124">
        <f t="shared" si="2"/>
        <v>428041495</v>
      </c>
      <c r="I10" s="123">
        <f t="shared" si="3"/>
        <v>3.7400848864539919E-2</v>
      </c>
      <c r="J10" s="124">
        <v>0</v>
      </c>
      <c r="K10" s="124">
        <f t="shared" si="4"/>
        <v>428041495</v>
      </c>
      <c r="L10" s="122">
        <v>420194364</v>
      </c>
      <c r="M10" s="123">
        <v>0</v>
      </c>
      <c r="N10" s="122">
        <v>285722364</v>
      </c>
      <c r="O10" s="123">
        <v>0</v>
      </c>
      <c r="P10" s="122">
        <f t="shared" si="7"/>
        <v>142319131</v>
      </c>
      <c r="Q10" s="122">
        <v>0</v>
      </c>
      <c r="R10" s="123">
        <v>0</v>
      </c>
      <c r="S10" s="122">
        <v>0</v>
      </c>
      <c r="T10" s="123">
        <v>0</v>
      </c>
    </row>
    <row r="11" spans="1:20" ht="29.25" customHeight="1" x14ac:dyDescent="0.2">
      <c r="A11" s="120" t="s">
        <v>94</v>
      </c>
      <c r="B11" s="121" t="s">
        <v>95</v>
      </c>
      <c r="C11" s="122">
        <v>4516235000</v>
      </c>
      <c r="D11" s="122">
        <v>348000</v>
      </c>
      <c r="E11" s="123">
        <f t="shared" si="1"/>
        <v>7.705533480875109E-5</v>
      </c>
      <c r="F11" s="122">
        <v>0</v>
      </c>
      <c r="G11" s="123">
        <f t="shared" si="0"/>
        <v>0</v>
      </c>
      <c r="H11" s="124">
        <f t="shared" si="2"/>
        <v>348000</v>
      </c>
      <c r="I11" s="123">
        <f t="shared" si="3"/>
        <v>7.705533480875109E-5</v>
      </c>
      <c r="J11" s="124">
        <v>0</v>
      </c>
      <c r="K11" s="124">
        <f t="shared" si="4"/>
        <v>348000</v>
      </c>
      <c r="L11" s="122">
        <v>0</v>
      </c>
      <c r="M11" s="123">
        <v>0</v>
      </c>
      <c r="N11" s="122">
        <v>0</v>
      </c>
      <c r="O11" s="123">
        <v>0</v>
      </c>
      <c r="P11" s="122">
        <f t="shared" si="7"/>
        <v>348000</v>
      </c>
      <c r="Q11" s="122">
        <v>0</v>
      </c>
      <c r="R11" s="123">
        <v>0</v>
      </c>
      <c r="S11" s="122">
        <v>0</v>
      </c>
      <c r="T11" s="123">
        <v>0</v>
      </c>
    </row>
    <row r="12" spans="1:20" s="119" customFormat="1" ht="18.75" customHeight="1" x14ac:dyDescent="0.2">
      <c r="A12" s="116"/>
      <c r="B12" s="125" t="s">
        <v>96</v>
      </c>
      <c r="C12" s="126">
        <f>SUM(C8:C11)</f>
        <v>126964690122</v>
      </c>
      <c r="D12" s="126">
        <f>SUM(D8:D11)</f>
        <v>3710321678.04</v>
      </c>
      <c r="E12" s="127">
        <f>+D12/C12</f>
        <v>2.9223256280740437E-2</v>
      </c>
      <c r="F12" s="128">
        <f>SUM(F8:F11)</f>
        <v>1142657644.1300001</v>
      </c>
      <c r="G12" s="127">
        <f t="shared" si="0"/>
        <v>8.9998065055097113E-3</v>
      </c>
      <c r="H12" s="128">
        <f>SUM(H8:H11)</f>
        <v>4852979322.1700001</v>
      </c>
      <c r="I12" s="127">
        <f t="shared" si="3"/>
        <v>3.822306278625015E-2</v>
      </c>
      <c r="J12" s="128">
        <f>SUM(J8:J11)</f>
        <v>0</v>
      </c>
      <c r="K12" s="128">
        <f>SUM(K8:K11)</f>
        <v>3710321678.04</v>
      </c>
      <c r="L12" s="126">
        <f>SUM(L8:L11)</f>
        <v>2614050039.9499998</v>
      </c>
      <c r="M12" s="127">
        <f t="shared" si="5"/>
        <v>0.70453461095343295</v>
      </c>
      <c r="N12" s="126">
        <f>+N8+N9+N10+N11</f>
        <v>2265630455.9499998</v>
      </c>
      <c r="O12" s="127">
        <f t="shared" si="6"/>
        <v>0.61062911859082603</v>
      </c>
      <c r="P12" s="126">
        <f t="shared" si="7"/>
        <v>1444691222.0900002</v>
      </c>
      <c r="Q12" s="128">
        <f>SUM(Q8:Q11)</f>
        <v>1142657644.1300001</v>
      </c>
      <c r="R12" s="129">
        <f>+Q12/F12</f>
        <v>1</v>
      </c>
      <c r="S12" s="128">
        <f>SUM(S8:S11)</f>
        <v>1142657644.1300001</v>
      </c>
      <c r="T12" s="129">
        <f t="shared" si="9"/>
        <v>1</v>
      </c>
    </row>
    <row r="13" spans="1:20" s="119" customFormat="1" x14ac:dyDescent="0.2">
      <c r="A13" s="130" t="s">
        <v>108</v>
      </c>
      <c r="B13" s="131" t="s">
        <v>140</v>
      </c>
      <c r="C13" s="124"/>
      <c r="D13" s="124">
        <v>0</v>
      </c>
      <c r="E13" s="132">
        <v>0</v>
      </c>
      <c r="F13" s="124">
        <v>0</v>
      </c>
      <c r="G13" s="132">
        <v>0</v>
      </c>
      <c r="H13" s="124">
        <v>0</v>
      </c>
      <c r="I13" s="132">
        <v>0</v>
      </c>
      <c r="J13" s="124">
        <v>0</v>
      </c>
      <c r="K13" s="124">
        <f>+D13-J13</f>
        <v>0</v>
      </c>
      <c r="L13" s="124">
        <v>0</v>
      </c>
      <c r="M13" s="132">
        <v>0</v>
      </c>
      <c r="N13" s="124">
        <v>0</v>
      </c>
      <c r="O13" s="132">
        <v>0</v>
      </c>
      <c r="P13" s="124">
        <v>0</v>
      </c>
      <c r="Q13" s="124">
        <v>0</v>
      </c>
      <c r="R13" s="132">
        <v>0</v>
      </c>
      <c r="S13" s="124">
        <v>0</v>
      </c>
      <c r="T13" s="132">
        <v>0</v>
      </c>
    </row>
    <row r="14" spans="1:20" s="119" customFormat="1" x14ac:dyDescent="0.2">
      <c r="A14" s="130" t="s">
        <v>65</v>
      </c>
      <c r="B14" s="131" t="s">
        <v>97</v>
      </c>
      <c r="C14" s="124">
        <v>888852969687</v>
      </c>
      <c r="D14" s="124">
        <v>447781066055.17999</v>
      </c>
      <c r="E14" s="132">
        <f>+D14/C14</f>
        <v>0.50377405636936923</v>
      </c>
      <c r="F14" s="124">
        <v>2354871871</v>
      </c>
      <c r="G14" s="132">
        <f t="shared" si="0"/>
        <v>2.6493379122412594E-3</v>
      </c>
      <c r="H14" s="124">
        <f>+F14+D14</f>
        <v>450135937926.17999</v>
      </c>
      <c r="I14" s="132">
        <f t="shared" si="3"/>
        <v>0.50642339428161054</v>
      </c>
      <c r="J14" s="124">
        <v>0</v>
      </c>
      <c r="K14" s="124">
        <f>+D14-J14</f>
        <v>447781066055.17999</v>
      </c>
      <c r="L14" s="124">
        <v>48264059280.559998</v>
      </c>
      <c r="M14" s="132">
        <f t="shared" si="5"/>
        <v>0.10778494880489749</v>
      </c>
      <c r="N14" s="124">
        <v>42654278571.559998</v>
      </c>
      <c r="O14" s="132">
        <f>+N14/K14</f>
        <v>9.5256994556138105E-2</v>
      </c>
      <c r="P14" s="124">
        <f>+K14-L14</f>
        <v>399517006774.62</v>
      </c>
      <c r="Q14" s="124">
        <v>2354871871</v>
      </c>
      <c r="R14" s="132">
        <f>+Q14/F14</f>
        <v>1</v>
      </c>
      <c r="S14" s="124">
        <v>2354871871</v>
      </c>
      <c r="T14" s="132">
        <f t="shared" si="9"/>
        <v>1</v>
      </c>
    </row>
    <row r="15" spans="1:20" s="119" customFormat="1" x14ac:dyDescent="0.2">
      <c r="A15" s="116"/>
      <c r="B15" s="125" t="s">
        <v>98</v>
      </c>
      <c r="C15" s="133">
        <f>+C12+C13+C14</f>
        <v>1015817659809</v>
      </c>
      <c r="D15" s="133">
        <f>+D12+D13+D14</f>
        <v>451491387733.21997</v>
      </c>
      <c r="E15" s="134">
        <f>+D15/C15</f>
        <v>0.44446105398296781</v>
      </c>
      <c r="F15" s="135">
        <f>+F12+F14</f>
        <v>3497529515.1300001</v>
      </c>
      <c r="G15" s="134">
        <f t="shared" si="0"/>
        <v>3.4430682331193438E-3</v>
      </c>
      <c r="H15" s="135">
        <f>+H12+H14</f>
        <v>454988917248.34998</v>
      </c>
      <c r="I15" s="134">
        <f t="shared" si="3"/>
        <v>0.44790412221608716</v>
      </c>
      <c r="J15" s="135">
        <f>+J12+J14</f>
        <v>0</v>
      </c>
      <c r="K15" s="135">
        <f>+K12+K14</f>
        <v>451491387733.21997</v>
      </c>
      <c r="L15" s="133">
        <f>+L12+L14</f>
        <v>50878109320.509995</v>
      </c>
      <c r="M15" s="134">
        <f t="shared" si="5"/>
        <v>0.11268899186748867</v>
      </c>
      <c r="N15" s="133">
        <f>+N12+N14</f>
        <v>44919909027.509995</v>
      </c>
      <c r="O15" s="134">
        <f t="shared" si="6"/>
        <v>9.9492283237199969E-2</v>
      </c>
      <c r="P15" s="133">
        <f>+K15-L15</f>
        <v>400613278412.70996</v>
      </c>
      <c r="Q15" s="128">
        <f>+Q12+Q14</f>
        <v>3497529515.1300001</v>
      </c>
      <c r="R15" s="129">
        <f>+Q15/F15</f>
        <v>1</v>
      </c>
      <c r="S15" s="128">
        <f>+S12+S14</f>
        <v>3497529515.1300001</v>
      </c>
      <c r="T15" s="129">
        <f t="shared" si="9"/>
        <v>1</v>
      </c>
    </row>
    <row r="16" spans="1:20" x14ac:dyDescent="0.2">
      <c r="A16" s="136"/>
      <c r="B16" s="137" t="s">
        <v>99</v>
      </c>
      <c r="C16" s="138">
        <v>0</v>
      </c>
      <c r="D16" s="136"/>
      <c r="E16" s="136"/>
      <c r="F16" s="136"/>
      <c r="G16" s="136"/>
      <c r="H16" s="136"/>
      <c r="I16" s="136"/>
      <c r="J16" s="136"/>
      <c r="K16" s="136"/>
      <c r="M16" s="136"/>
      <c r="O16" s="136"/>
      <c r="P16" s="136"/>
    </row>
    <row r="17" spans="1:11" x14ac:dyDescent="0.2">
      <c r="A17" s="107"/>
      <c r="B17" s="105"/>
      <c r="C17" s="105"/>
      <c r="D17" s="107"/>
      <c r="E17" s="107"/>
      <c r="F17" s="107"/>
      <c r="G17" s="107"/>
      <c r="H17" s="107"/>
      <c r="I17" s="107"/>
      <c r="J17" s="107"/>
      <c r="K17" s="107"/>
    </row>
    <row r="18" spans="1:11" x14ac:dyDescent="0.2">
      <c r="D18" s="139"/>
      <c r="E18" s="139"/>
      <c r="F18" s="140"/>
      <c r="G18" s="140"/>
    </row>
    <row r="19" spans="1:11" x14ac:dyDescent="0.2">
      <c r="D19" s="140"/>
      <c r="E19" s="140"/>
      <c r="F19" s="140"/>
      <c r="G19" s="140"/>
    </row>
    <row r="20" spans="1:11" x14ac:dyDescent="0.2">
      <c r="D20" s="140"/>
      <c r="E20" s="140"/>
      <c r="F20" s="140"/>
      <c r="G20" s="140"/>
      <c r="J20" s="141"/>
    </row>
    <row r="21" spans="1:11" x14ac:dyDescent="0.2">
      <c r="D21" s="140"/>
      <c r="E21" s="140"/>
      <c r="F21" s="140"/>
      <c r="G21" s="140"/>
    </row>
    <row r="22" spans="1:11" x14ac:dyDescent="0.2">
      <c r="D22" s="140"/>
      <c r="E22" s="140"/>
      <c r="F22" s="142"/>
      <c r="G22" s="142"/>
    </row>
    <row r="23" spans="1:11" x14ac:dyDescent="0.2">
      <c r="D23" s="140"/>
      <c r="E23" s="140"/>
      <c r="F23" s="140"/>
      <c r="G23" s="140"/>
    </row>
    <row r="24" spans="1:11" x14ac:dyDescent="0.2">
      <c r="D24" s="140"/>
      <c r="E24" s="140"/>
      <c r="F24" s="140"/>
      <c r="G24" s="140"/>
    </row>
    <row r="25" spans="1:11" x14ac:dyDescent="0.2">
      <c r="D25" s="140"/>
      <c r="E25" s="140"/>
      <c r="F25" s="140"/>
      <c r="G25" s="140"/>
    </row>
    <row r="26" spans="1:11" x14ac:dyDescent="0.2">
      <c r="D26" s="140"/>
      <c r="E26" s="140"/>
      <c r="F26" s="140"/>
      <c r="G26" s="140"/>
    </row>
    <row r="27" spans="1:11" x14ac:dyDescent="0.2">
      <c r="D27" s="140"/>
      <c r="E27" s="140"/>
      <c r="F27" s="140"/>
      <c r="G27" s="140"/>
    </row>
    <row r="28" spans="1:11" x14ac:dyDescent="0.2">
      <c r="D28" s="140"/>
      <c r="E28" s="140"/>
      <c r="F28" s="140"/>
      <c r="G28" s="140"/>
    </row>
    <row r="29" spans="1:11" x14ac:dyDescent="0.2">
      <c r="D29" s="140"/>
      <c r="E29" s="140"/>
      <c r="F29" s="140"/>
      <c r="G29" s="140"/>
    </row>
    <row r="30" spans="1:11" x14ac:dyDescent="0.2">
      <c r="D30" s="140"/>
      <c r="E30" s="140"/>
      <c r="F30" s="140"/>
      <c r="G30" s="140"/>
    </row>
    <row r="31" spans="1:11" x14ac:dyDescent="0.2">
      <c r="D31" s="140"/>
      <c r="E31" s="140"/>
      <c r="F31" s="140"/>
      <c r="G31" s="140"/>
    </row>
    <row r="32" spans="1:11" x14ac:dyDescent="0.2">
      <c r="D32" s="140"/>
      <c r="E32" s="140"/>
      <c r="F32" s="140"/>
      <c r="G32" s="140"/>
    </row>
    <row r="33" spans="4:7" x14ac:dyDescent="0.2">
      <c r="D33" s="140"/>
      <c r="E33" s="140"/>
      <c r="F33" s="140"/>
      <c r="G33" s="140"/>
    </row>
    <row r="34" spans="4:7" x14ac:dyDescent="0.2">
      <c r="D34" s="140"/>
      <c r="E34" s="140"/>
      <c r="F34" s="140"/>
      <c r="G34" s="140"/>
    </row>
  </sheetData>
  <conditionalFormatting sqref="C16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DNPOI-49-9345</_dlc_DocId>
    <_dlc_DocIdUrl xmlns="af7f7f6b-44e7-444a-90a4-d02bbf46acb6">
      <Url>https://colaboracion.dnp.gov.co/CDT/_layouts/15/DocIdRedir.aspx?ID=DNPOI-49-9345</Url>
      <Description>DNPOI-49-9345</Description>
    </_dlc_DocIdUrl>
  </documentManagement>
</p:properties>
</file>

<file path=customXml/itemProps1.xml><?xml version="1.0" encoding="utf-8"?>
<ds:datastoreItem xmlns:ds="http://schemas.openxmlformats.org/officeDocument/2006/customXml" ds:itemID="{1B901BA9-381B-40F2-82AE-A23C18CD7B46}"/>
</file>

<file path=customXml/itemProps2.xml><?xml version="1.0" encoding="utf-8"?>
<ds:datastoreItem xmlns:ds="http://schemas.openxmlformats.org/officeDocument/2006/customXml" ds:itemID="{3A6CF867-ECE0-407F-80E3-0A294FCAD46A}"/>
</file>

<file path=customXml/itemProps3.xml><?xml version="1.0" encoding="utf-8"?>
<ds:datastoreItem xmlns:ds="http://schemas.openxmlformats.org/officeDocument/2006/customXml" ds:itemID="{F572CCF6-2E8F-489C-AAE4-E523C328047E}"/>
</file>

<file path=customXml/itemProps4.xml><?xml version="1.0" encoding="utf-8"?>
<ds:datastoreItem xmlns:ds="http://schemas.openxmlformats.org/officeDocument/2006/customXml" ds:itemID="{6B527D01-B43A-45E1-809A-CEE47D48D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Ramirez Parga</dc:creator>
  <cp:lastModifiedBy>Sulma Milena Roncancio Castellanos</cp:lastModifiedBy>
  <dcterms:created xsi:type="dcterms:W3CDTF">2019-03-05T22:41:23Z</dcterms:created>
  <dcterms:modified xsi:type="dcterms:W3CDTF">2025-03-05T01:22:53Z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b45fc182-da40-48b8-9c1e-e3f082830ad7</vt:lpwstr>
  </property>
</Properties>
</file>