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planeacionnacional-my.sharepoint.com/personal/cmelo_dnp_gov_co/Documents/GPE/INTEGRACIÓN COMUNITARIA/ÍNDICE/PARA ENTIDADES/"/>
    </mc:Choice>
  </mc:AlternateContent>
  <bookViews>
    <workbookView xWindow="0" yWindow="0" windowWidth="20490" windowHeight="6930" tabRatio="813"/>
  </bookViews>
  <sheets>
    <sheet name="Ficha" sheetId="3" r:id="rId1"/>
    <sheet name="Llano Verde " sheetId="1" r:id="rId2"/>
    <sheet name="INTEGRACIÓN COMUNITARIA" sheetId="26" r:id="rId3"/>
  </sheets>
  <definedNames>
    <definedName name="_xlnm.Print_Area" localSheetId="0">Ficha!$B$2:$W$45</definedName>
  </definedNames>
  <calcPr calcId="171026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9" i="1" l="1"/>
  <c r="Q10" i="1"/>
  <c r="Q11" i="1"/>
  <c r="Q12" i="1"/>
  <c r="Q13" i="1"/>
  <c r="Q14" i="1"/>
  <c r="Q15" i="1"/>
  <c r="Q8" i="1"/>
  <c r="T25" i="3"/>
  <c r="T26" i="3"/>
  <c r="T27" i="3"/>
  <c r="T28" i="3"/>
  <c r="T29" i="3"/>
  <c r="T30" i="3"/>
  <c r="T31" i="3"/>
  <c r="T24" i="3"/>
  <c r="K10" i="1"/>
  <c r="O14" i="1"/>
  <c r="O15" i="1"/>
  <c r="O13" i="1"/>
  <c r="O8" i="1"/>
  <c r="O9" i="1"/>
  <c r="O10" i="1"/>
  <c r="O11" i="1"/>
  <c r="O12" i="1"/>
  <c r="J11" i="1"/>
  <c r="K11" i="1"/>
  <c r="L11" i="1" s="1"/>
  <c r="M11" i="1" s="1"/>
  <c r="P11" i="1" s="1"/>
  <c r="R11" i="1" s="1"/>
  <c r="S11" i="1" s="1"/>
  <c r="U27" i="3" s="1"/>
  <c r="P28" i="3"/>
  <c r="L8" i="1"/>
  <c r="M8" i="1"/>
  <c r="P8" i="1" s="1"/>
  <c r="R8" i="1" s="1"/>
  <c r="L9" i="1"/>
  <c r="M9" i="1"/>
  <c r="P9" i="1" s="1"/>
  <c r="R9" i="1" s="1"/>
  <c r="S9" i="1" s="1"/>
  <c r="U25" i="3" s="1"/>
  <c r="L10" i="1"/>
  <c r="M10" i="1" s="1"/>
  <c r="P10" i="1" s="1"/>
  <c r="R10" i="1" s="1"/>
  <c r="K12" i="1"/>
  <c r="L12" i="1" s="1"/>
  <c r="M12" i="1" s="1"/>
  <c r="P12" i="1" s="1"/>
  <c r="R12" i="1" s="1"/>
  <c r="K13" i="1"/>
  <c r="L13" i="1" s="1"/>
  <c r="M13" i="1" s="1"/>
  <c r="P13" i="1" s="1"/>
  <c r="R13" i="1" s="1"/>
  <c r="K14" i="1"/>
  <c r="L14" i="1" s="1"/>
  <c r="M14" i="1" s="1"/>
  <c r="P14" i="1" s="1"/>
  <c r="R14" i="1" s="1"/>
  <c r="S14" i="1" s="1"/>
  <c r="U30" i="3" s="1"/>
  <c r="K15" i="1"/>
  <c r="L15" i="1"/>
  <c r="M15" i="1"/>
  <c r="P15" i="1" s="1"/>
  <c r="R15" i="1" s="1"/>
  <c r="S15" i="1" s="1"/>
  <c r="U31" i="3" s="1"/>
  <c r="R25" i="3"/>
  <c r="R26" i="3"/>
  <c r="R27" i="3"/>
  <c r="R28" i="3"/>
  <c r="R29" i="3"/>
  <c r="R30" i="3"/>
  <c r="R31" i="3"/>
  <c r="P25" i="3"/>
  <c r="P26" i="3"/>
  <c r="P27" i="3"/>
  <c r="P29" i="3"/>
  <c r="P30" i="3"/>
  <c r="P31" i="3"/>
  <c r="P17" i="1"/>
  <c r="P24" i="3"/>
  <c r="R24" i="3"/>
  <c r="J10" i="1"/>
  <c r="J27" i="3"/>
  <c r="J31" i="3"/>
  <c r="J30" i="3"/>
  <c r="J14" i="1"/>
  <c r="J15" i="1"/>
  <c r="J13" i="1"/>
  <c r="J12" i="1"/>
  <c r="J25" i="3"/>
  <c r="J26" i="3"/>
  <c r="J28" i="3"/>
  <c r="J29" i="3"/>
  <c r="J24" i="3"/>
  <c r="I17" i="3" l="1"/>
  <c r="K17" i="3" s="1"/>
  <c r="S10" i="1"/>
  <c r="U26" i="3" s="1"/>
  <c r="Y25" i="3"/>
  <c r="Z25" i="3"/>
  <c r="I16" i="3"/>
  <c r="S8" i="1"/>
  <c r="U24" i="3" s="1"/>
  <c r="S13" i="1"/>
  <c r="U29" i="3" s="1"/>
  <c r="I19" i="3"/>
  <c r="K19" i="3" s="1"/>
  <c r="Z31" i="3"/>
  <c r="Y31" i="3"/>
  <c r="Y30" i="3"/>
  <c r="Z30" i="3"/>
  <c r="Y27" i="3"/>
  <c r="Z27" i="3"/>
  <c r="I18" i="3"/>
  <c r="K18" i="3" s="1"/>
  <c r="S12" i="1"/>
  <c r="U28" i="3" s="1"/>
  <c r="Y24" i="3" l="1"/>
  <c r="Z24" i="3"/>
  <c r="K16" i="3"/>
  <c r="R11" i="3"/>
  <c r="Z28" i="3"/>
  <c r="Y28" i="3"/>
  <c r="Z29" i="3"/>
  <c r="Y29" i="3"/>
  <c r="Z26" i="3"/>
  <c r="Y26" i="3"/>
</calcChain>
</file>

<file path=xl/sharedStrings.xml><?xml version="1.0" encoding="utf-8"?>
<sst xmlns="http://schemas.openxmlformats.org/spreadsheetml/2006/main" count="123" uniqueCount="86">
  <si>
    <t>ÍNDICE DE NECESIDADES DE INTEGRACIÓN COMUNITARIA</t>
  </si>
  <si>
    <t>INTEGRACIÓN COMUNITARIA</t>
  </si>
  <si>
    <t>La integración comunitaria es un proceso gradual de reconstrucción o fortalecimiento de tejido social que comprende dos ámbitos: 
i) integración social: que implica el acceso de los distintos miembros a bienes y servicios que le permitan gozar de sus derechos económicos y sociales y acceder a la riqueza, la cultura, los bienes y el conocimiento de su entorno; 
ii) integración cultural: en el cual los miembros de una comunidad adquieren un sentido de identidad común y pertenencia al grupo social y generan o fortalecen relaciones de confianza entre sus miembros.</t>
  </si>
  <si>
    <t>Indice de Integración Comunitaria</t>
  </si>
  <si>
    <t>La propuesta del Índice de Integración comunitaria está conformada 5 dimensiones y 12 variables:</t>
  </si>
  <si>
    <t>Dimensiones</t>
  </si>
  <si>
    <t>Variables</t>
  </si>
  <si>
    <t xml:space="preserve">Descripción </t>
  </si>
  <si>
    <t>Pobreza</t>
  </si>
  <si>
    <t>IPM</t>
  </si>
  <si>
    <t xml:space="preserve">Se mide en porcentaje 0-100. Siendo 100% un alto nivel de pobreza multidimensional. Lo cual es negativo para la integración comunitaria. </t>
  </si>
  <si>
    <t>Ingresos</t>
  </si>
  <si>
    <t xml:space="preserve">Se mide en porcentaje 0-100. Siendo 100% un alto nivel en la linea de pobreza. Lo cual es negativo para la integración comunitaria. </t>
  </si>
  <si>
    <t>Capital Social</t>
  </si>
  <si>
    <t>Desconfianza</t>
  </si>
  <si>
    <t xml:space="preserve">Seis preguntas: grado de confianza de 1 a 5 . siendo 1 no confio nada y 5 confio mucho. Se toma como variable el porcentaje de personas que sienten desconfianza. </t>
  </si>
  <si>
    <t>No confianza en el Estado</t>
  </si>
  <si>
    <t>Estas son preguntas sobre el grado de confianza en el Estado, donde 1 (menos confianza) y 5 (mas confianza). Se tomo como variable el porcentaje de no cinfianza en el Estado.</t>
  </si>
  <si>
    <t>Discriminación y segregación</t>
  </si>
  <si>
    <t>Discriminación</t>
  </si>
  <si>
    <t xml:space="preserve">Esta pregunta toma los valores dicotómicos:1 cuando ha habido discriminación y 2 cuando no ha habido discriminación. Entre más cercano al 2 es mejor para la integración comunitaria. Se tomó como variable el porcentaje de personas discriminadas. </t>
  </si>
  <si>
    <t>Participación</t>
  </si>
  <si>
    <t>No Participación JAC</t>
  </si>
  <si>
    <t xml:space="preserve">Esta pregunta toma los valores dicotómicos 1 participó, 0 no participó. Se valora positivamente para la integración comunitaria, participar en este espacio. Se tomó como variable el porcentaje de no participantes. </t>
  </si>
  <si>
    <t>No Comité de participación comunitaria</t>
  </si>
  <si>
    <t xml:space="preserve">No Consejos locales de participación </t>
  </si>
  <si>
    <t xml:space="preserve">
Según el Índice de Necesidades de Integración Comunitaria, se considera que una comunidad tiene necesidades de integrarse cuando su índice es mayor a cero. Las necesidades son bajas cuando el índice esté entre 0,1-0,33. Las necesidades son medias cuando el índice esté entre 0,34 y 0,66. Y las necesidades son altas cuando el índice esté entre 0,67 y 1. 
Este índice no nos arroja información sobre el bienestar de una comunidad sino sobre las condiciones similares entre dos grupos poblacionales que allí habiten. </t>
  </si>
  <si>
    <t>Fuente de datos:</t>
  </si>
  <si>
    <t>Datos recogidos por el Piloto desarrollado por UNAL (2015)</t>
  </si>
  <si>
    <t>Zona</t>
  </si>
  <si>
    <t>Centro Poblado</t>
  </si>
  <si>
    <t>Tipo</t>
  </si>
  <si>
    <t>Reubicación</t>
  </si>
  <si>
    <t>Variable</t>
  </si>
  <si>
    <t>Tamaño  Tratamiento</t>
  </si>
  <si>
    <t>Media Tratamiento</t>
  </si>
  <si>
    <t>Tamaño Grupo Control</t>
  </si>
  <si>
    <t>Media Control</t>
  </si>
  <si>
    <t>Varianza Tratamiento</t>
  </si>
  <si>
    <t>Varianza de control</t>
  </si>
  <si>
    <t>Diferencia</t>
  </si>
  <si>
    <t>EE diff</t>
  </si>
  <si>
    <t>Estadistico</t>
  </si>
  <si>
    <t>P-Value</t>
  </si>
  <si>
    <t>Media Nacional</t>
  </si>
  <si>
    <t>Varianza Nacional</t>
  </si>
  <si>
    <t>Puntaje DIFF</t>
  </si>
  <si>
    <t>Puntaje nivel</t>
  </si>
  <si>
    <t>PUNTAJE TOT</t>
  </si>
  <si>
    <t>Categoria</t>
  </si>
  <si>
    <t>Falta de Confianza en el Estado</t>
  </si>
  <si>
    <t>Ficha de Medición de Necesidades de Integración Comunitaria</t>
  </si>
  <si>
    <t>Información General de la Comunidad</t>
  </si>
  <si>
    <t>Departamento</t>
  </si>
  <si>
    <t>Valle del Cauca</t>
  </si>
  <si>
    <t>Municipio</t>
  </si>
  <si>
    <t>Cali</t>
  </si>
  <si>
    <t>Corregimiento/Barrio</t>
  </si>
  <si>
    <t>Llano Verde</t>
  </si>
  <si>
    <t>Población Aprox.</t>
  </si>
  <si>
    <t>Nombre de la Comunidad</t>
  </si>
  <si>
    <t>Población Víctima Aprox.</t>
  </si>
  <si>
    <t>Nivel de Necesidades</t>
  </si>
  <si>
    <t>Resultado por variable</t>
  </si>
  <si>
    <t>Víctimas</t>
  </si>
  <si>
    <t>No Víctimas</t>
  </si>
  <si>
    <t>Nacional</t>
  </si>
  <si>
    <t>Necesidad</t>
  </si>
  <si>
    <t>Variables Exógenas</t>
  </si>
  <si>
    <t>Categoría</t>
  </si>
  <si>
    <t>IRV</t>
  </si>
  <si>
    <t>Medio-bajo</t>
  </si>
  <si>
    <t>Íncidencia del Conflicto</t>
  </si>
  <si>
    <t>Medio Bajo</t>
  </si>
  <si>
    <t>IPM Municipal</t>
  </si>
  <si>
    <t>Desempeño Integral</t>
  </si>
  <si>
    <t>Sobresaliente</t>
  </si>
  <si>
    <t xml:space="preserve"> Información Cualitativa</t>
  </si>
  <si>
    <t>Análisis</t>
  </si>
  <si>
    <t xml:space="preserve">La paridad entre estos dos grupos poblacionales se explica principalmente por las características del barrio (VIP), donde las características de la vivienda son ídenticas, asi como las deficiencias de acceso a servicios como educación y salud. </t>
  </si>
  <si>
    <t>Se evidencia diferencias en temas de confianza, que se puede explicar por las características de la reubicación y los diversos orígenes y culturas de los hogares que componen el barrio, lo que no genera dificultades en el corto plazo para la construcción de tejido social.</t>
  </si>
  <si>
    <t>La comunidad ha sido objeto de discriminación por barrios aledaños incluso antes de la construcción de Llano Verde. Sin embargo, la intervención de programas del SENA y MinCultura, que atienden indistintamente en el barrio ha contribuido a no acentuar la percepción de discriminación. </t>
  </si>
  <si>
    <t>La diferencia en participación puede explicarse por la despropoción entre población víctima no víctima (93%-7%), en tanto la población no víctima puede percibir que son espacios en los que las decisiones son tomadas de forma mayoritaria por población víctima.</t>
  </si>
  <si>
    <t>Análisis General</t>
  </si>
  <si>
    <t>Las intervenciones que incidan en las variables de pobreza no requieren focalización poblacional: educación, salud, etc. Inciden positivamente en la comunidad en su todalidad. Profundizar acciones en materia de arraigo y capital social permiten potenciar la inclusión productiva de los miembros de la comunidad y la sostenibilidad de sus emprendimientos.</t>
  </si>
  <si>
    <t>Medición del índice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</si>
</sst>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0.0%"/>
    <numFmt numFmtId="165" formatCode="0.000"/>
    <numFmt numFmtId="166" formatCode="0.0000"/>
    <numFmt numFmtId="167" formatCode="_-* #,##0.000_-;\-* #,##0.000_-;_-* &quot;-&quot;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Helvetica Neue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rgb="FFC0000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Protection="0">
      <alignment vertical="top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89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ill="1" applyAlignment="1">
      <alignment horizontal="center" vertical="center" wrapText="1"/>
    </xf>
    <xf numFmtId="9" fontId="0" fillId="2" borderId="0" xfId="2" applyFont="1" applyFill="1" applyBorder="1"/>
    <xf numFmtId="0" fontId="0" fillId="2" borderId="0" xfId="0" applyFill="1" applyAlignment="1">
      <alignment horizontal="center"/>
    </xf>
    <xf numFmtId="9" fontId="0" fillId="2" borderId="0" xfId="2" applyFont="1" applyFill="1" applyBorder="1" applyAlignment="1">
      <alignment horizontal="center" vertical="center"/>
    </xf>
    <xf numFmtId="9" fontId="0" fillId="2" borderId="0" xfId="2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0" fillId="2" borderId="24" xfId="0" applyFill="1" applyBorder="1"/>
    <xf numFmtId="0" fontId="0" fillId="0" borderId="24" xfId="0" applyBorder="1"/>
    <xf numFmtId="164" fontId="0" fillId="2" borderId="0" xfId="0" applyNumberFormat="1" applyFill="1"/>
    <xf numFmtId="0" fontId="0" fillId="0" borderId="26" xfId="0" applyFill="1" applyBorder="1"/>
    <xf numFmtId="0" fontId="2" fillId="0" borderId="28" xfId="0" applyFont="1" applyFill="1" applyBorder="1" applyAlignment="1">
      <alignment horizontal="center" vertical="center" wrapText="1"/>
    </xf>
    <xf numFmtId="0" fontId="0" fillId="2" borderId="26" xfId="0" applyFill="1" applyBorder="1"/>
    <xf numFmtId="0" fontId="0" fillId="0" borderId="24" xfId="0" applyFont="1" applyFill="1" applyBorder="1"/>
    <xf numFmtId="0" fontId="0" fillId="2" borderId="1" xfId="0" applyFont="1" applyFill="1" applyBorder="1"/>
    <xf numFmtId="0" fontId="0" fillId="2" borderId="26" xfId="0" applyFont="1" applyFill="1" applyBorder="1"/>
    <xf numFmtId="0" fontId="0" fillId="2" borderId="24" xfId="0" applyFont="1" applyFill="1" applyBorder="1" applyAlignment="1">
      <alignment horizontal="center" vertical="center"/>
    </xf>
    <xf numFmtId="164" fontId="0" fillId="2" borderId="24" xfId="0" applyNumberFormat="1" applyFont="1" applyFill="1" applyBorder="1" applyAlignment="1">
      <alignment horizontal="center"/>
    </xf>
    <xf numFmtId="1" fontId="0" fillId="2" borderId="24" xfId="0" applyNumberFormat="1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164" fontId="0" fillId="2" borderId="24" xfId="2" applyNumberFormat="1" applyFont="1" applyFill="1" applyBorder="1" applyAlignment="1">
      <alignment horizontal="center"/>
    </xf>
    <xf numFmtId="2" fontId="0" fillId="2" borderId="24" xfId="0" applyNumberFormat="1" applyFont="1" applyFill="1" applyBorder="1" applyAlignment="1">
      <alignment horizontal="center"/>
    </xf>
    <xf numFmtId="2" fontId="0" fillId="0" borderId="24" xfId="0" applyNumberFormat="1" applyFont="1" applyFill="1" applyBorder="1" applyAlignment="1">
      <alignment horizontal="center"/>
    </xf>
    <xf numFmtId="0" fontId="0" fillId="2" borderId="26" xfId="0" applyFont="1" applyFill="1" applyBorder="1" applyAlignment="1">
      <alignment horizontal="center" vertical="center"/>
    </xf>
    <xf numFmtId="1" fontId="0" fillId="2" borderId="26" xfId="2" applyNumberFormat="1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2" fontId="0" fillId="0" borderId="26" xfId="0" applyNumberFormat="1" applyFont="1" applyFill="1" applyBorder="1" applyAlignment="1">
      <alignment horizontal="center"/>
    </xf>
    <xf numFmtId="0" fontId="0" fillId="0" borderId="24" xfId="0" applyFont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/>
    </xf>
    <xf numFmtId="2" fontId="0" fillId="2" borderId="26" xfId="0" applyNumberFormat="1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/>
    </xf>
    <xf numFmtId="165" fontId="0" fillId="0" borderId="24" xfId="0" applyNumberFormat="1" applyFont="1" applyFill="1" applyBorder="1" applyAlignment="1">
      <alignment horizontal="center" vertical="center"/>
    </xf>
    <xf numFmtId="1" fontId="0" fillId="0" borderId="24" xfId="0" applyNumberFormat="1" applyFont="1" applyFill="1" applyBorder="1" applyAlignment="1">
      <alignment horizontal="center" vertical="center"/>
    </xf>
    <xf numFmtId="166" fontId="0" fillId="0" borderId="24" xfId="0" applyNumberFormat="1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66" fontId="0" fillId="0" borderId="26" xfId="0" applyNumberFormat="1" applyFont="1" applyFill="1" applyBorder="1" applyAlignment="1">
      <alignment horizontal="center" vertical="center"/>
    </xf>
    <xf numFmtId="164" fontId="0" fillId="0" borderId="26" xfId="2" applyNumberFormat="1" applyFont="1" applyFill="1" applyBorder="1" applyAlignment="1">
      <alignment horizontal="center"/>
    </xf>
    <xf numFmtId="164" fontId="0" fillId="0" borderId="24" xfId="2" applyNumberFormat="1" applyFont="1" applyFill="1" applyBorder="1" applyAlignment="1">
      <alignment horizontal="center" vertical="center"/>
    </xf>
    <xf numFmtId="164" fontId="0" fillId="0" borderId="1" xfId="2" applyNumberFormat="1" applyFont="1" applyFill="1" applyBorder="1" applyAlignment="1">
      <alignment horizontal="center" vertical="center"/>
    </xf>
    <xf numFmtId="164" fontId="0" fillId="0" borderId="26" xfId="2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9" fillId="0" borderId="38" xfId="0" applyFont="1" applyFill="1" applyBorder="1" applyAlignment="1">
      <alignment vertical="center" wrapText="1"/>
    </xf>
    <xf numFmtId="0" fontId="9" fillId="0" borderId="39" xfId="0" applyFont="1" applyFill="1" applyBorder="1" applyAlignment="1">
      <alignment vertical="center" wrapText="1"/>
    </xf>
    <xf numFmtId="0" fontId="9" fillId="0" borderId="40" xfId="0" applyFont="1" applyFill="1" applyBorder="1"/>
    <xf numFmtId="0" fontId="11" fillId="0" borderId="31" xfId="0" applyFont="1" applyFill="1" applyBorder="1" applyAlignment="1">
      <alignment horizontal="center" vertical="center"/>
    </xf>
    <xf numFmtId="0" fontId="0" fillId="0" borderId="32" xfId="0" applyBorder="1" applyAlignment="1">
      <alignment wrapText="1"/>
    </xf>
    <xf numFmtId="0" fontId="0" fillId="0" borderId="32" xfId="0" applyFill="1" applyBorder="1" applyAlignment="1">
      <alignment wrapText="1"/>
    </xf>
    <xf numFmtId="0" fontId="0" fillId="0" borderId="45" xfId="0" applyBorder="1"/>
    <xf numFmtId="0" fontId="0" fillId="0" borderId="39" xfId="0" applyBorder="1"/>
    <xf numFmtId="0" fontId="0" fillId="0" borderId="40" xfId="0" applyBorder="1"/>
    <xf numFmtId="0" fontId="0" fillId="0" borderId="44" xfId="0" applyBorder="1" applyAlignment="1">
      <alignment wrapText="1"/>
    </xf>
    <xf numFmtId="0" fontId="12" fillId="5" borderId="21" xfId="3" applyFont="1" applyFill="1" applyBorder="1" applyAlignment="1" applyProtection="1">
      <alignment horizontal="center" vertical="center" wrapText="1"/>
    </xf>
    <xf numFmtId="0" fontId="12" fillId="5" borderId="30" xfId="3" applyFont="1" applyFill="1" applyBorder="1" applyAlignment="1" applyProtection="1">
      <alignment horizontal="center" vertical="center" wrapText="1"/>
    </xf>
    <xf numFmtId="0" fontId="13" fillId="5" borderId="22" xfId="0" applyFont="1" applyFill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27" xfId="0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0" fillId="0" borderId="20" xfId="0" applyFont="1" applyFill="1" applyBorder="1"/>
    <xf numFmtId="0" fontId="0" fillId="0" borderId="30" xfId="0" applyFill="1" applyBorder="1" applyAlignment="1">
      <alignment horizontal="left" vertical="center"/>
    </xf>
    <xf numFmtId="2" fontId="0" fillId="2" borderId="0" xfId="0" applyNumberFormat="1" applyFill="1"/>
    <xf numFmtId="167" fontId="0" fillId="0" borderId="24" xfId="1" applyNumberFormat="1" applyFont="1" applyFill="1" applyBorder="1" applyAlignment="1">
      <alignment horizontal="center"/>
    </xf>
    <xf numFmtId="167" fontId="0" fillId="0" borderId="26" xfId="1" applyNumberFormat="1" applyFont="1" applyFill="1" applyBorder="1" applyAlignment="1">
      <alignment horizontal="center"/>
    </xf>
    <xf numFmtId="0" fontId="15" fillId="2" borderId="20" xfId="2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0" fillId="2" borderId="9" xfId="0" applyFont="1" applyFill="1" applyBorder="1" applyAlignment="1">
      <alignment vertical="center"/>
    </xf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0" fontId="0" fillId="2" borderId="0" xfId="0" applyFont="1" applyFill="1" applyAlignment="1"/>
    <xf numFmtId="2" fontId="0" fillId="2" borderId="24" xfId="2" applyNumberFormat="1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 vertical="center" wrapText="1"/>
    </xf>
    <xf numFmtId="164" fontId="0" fillId="2" borderId="26" xfId="2" applyNumberFormat="1" applyFont="1" applyFill="1" applyBorder="1" applyAlignment="1">
      <alignment horizontal="center"/>
    </xf>
    <xf numFmtId="164" fontId="0" fillId="0" borderId="23" xfId="2" applyNumberFormat="1" applyFont="1" applyFill="1" applyBorder="1" applyAlignment="1">
      <alignment horizontal="center" vertical="center"/>
    </xf>
    <xf numFmtId="2" fontId="0" fillId="0" borderId="26" xfId="2" applyNumberFormat="1" applyFont="1" applyFill="1" applyBorder="1" applyAlignment="1">
      <alignment horizontal="center"/>
    </xf>
    <xf numFmtId="2" fontId="0" fillId="0" borderId="26" xfId="0" applyNumberFormat="1" applyFont="1" applyFill="1" applyBorder="1" applyAlignment="1">
      <alignment horizontal="center" wrapText="1"/>
    </xf>
    <xf numFmtId="2" fontId="0" fillId="0" borderId="24" xfId="2" applyNumberFormat="1" applyFont="1" applyFill="1" applyBorder="1" applyAlignment="1">
      <alignment horizontal="center"/>
    </xf>
    <xf numFmtId="2" fontId="0" fillId="0" borderId="23" xfId="0" applyNumberFormat="1" applyFont="1" applyFill="1" applyBorder="1" applyAlignment="1">
      <alignment horizontal="center"/>
    </xf>
    <xf numFmtId="167" fontId="5" fillId="0" borderId="24" xfId="1" applyNumberFormat="1" applyFont="1" applyFill="1" applyBorder="1" applyAlignment="1">
      <alignment horizontal="center"/>
    </xf>
    <xf numFmtId="167" fontId="5" fillId="0" borderId="26" xfId="1" applyNumberFormat="1" applyFont="1" applyFill="1" applyBorder="1" applyAlignment="1">
      <alignment horizontal="center"/>
    </xf>
    <xf numFmtId="167" fontId="5" fillId="0" borderId="24" xfId="1" applyNumberFormat="1" applyFont="1" applyFill="1" applyBorder="1" applyAlignment="1">
      <alignment horizontal="center" vertical="center"/>
    </xf>
    <xf numFmtId="41" fontId="0" fillId="2" borderId="0" xfId="1" applyFont="1" applyFill="1"/>
    <xf numFmtId="9" fontId="0" fillId="2" borderId="0" xfId="2" applyFont="1" applyFill="1"/>
    <xf numFmtId="0" fontId="0" fillId="3" borderId="1" xfId="0" applyFill="1" applyBorder="1" applyAlignment="1">
      <alignment horizontal="center" vertical="center" wrapText="1"/>
    </xf>
    <xf numFmtId="2" fontId="0" fillId="3" borderId="1" xfId="0" applyNumberFormat="1" applyFill="1" applyBorder="1"/>
    <xf numFmtId="0" fontId="0" fillId="3" borderId="1" xfId="0" applyFill="1" applyBorder="1"/>
    <xf numFmtId="9" fontId="0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2" fontId="0" fillId="0" borderId="47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10" fillId="0" borderId="34" xfId="0" applyFont="1" applyFill="1" applyBorder="1" applyAlignment="1">
      <alignment horizontal="left" vertical="center" wrapText="1"/>
    </xf>
    <xf numFmtId="0" fontId="10" fillId="0" borderId="42" xfId="0" applyFont="1" applyFill="1" applyBorder="1" applyAlignment="1">
      <alignment horizontal="left" vertical="center" wrapText="1"/>
    </xf>
    <xf numFmtId="0" fontId="10" fillId="0" borderId="37" xfId="0" applyFont="1" applyFill="1" applyBorder="1" applyAlignment="1">
      <alignment horizontal="left"/>
    </xf>
    <xf numFmtId="0" fontId="10" fillId="0" borderId="26" xfId="0" applyFont="1" applyFill="1" applyBorder="1" applyAlignment="1">
      <alignment horizontal="left"/>
    </xf>
    <xf numFmtId="0" fontId="10" fillId="0" borderId="29" xfId="0" applyFont="1" applyFill="1" applyBorder="1" applyAlignment="1">
      <alignment horizontal="left"/>
    </xf>
    <xf numFmtId="0" fontId="9" fillId="0" borderId="39" xfId="0" applyFont="1" applyFill="1" applyBorder="1" applyAlignment="1">
      <alignment horizontal="left" vertical="center" wrapText="1"/>
    </xf>
    <xf numFmtId="0" fontId="0" fillId="0" borderId="43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1" fontId="0" fillId="2" borderId="1" xfId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9" fontId="0" fillId="2" borderId="0" xfId="0" applyNumberFormat="1" applyFont="1" applyFill="1" applyBorder="1" applyAlignment="1">
      <alignment horizontal="center" vertical="center"/>
    </xf>
    <xf numFmtId="9" fontId="0" fillId="2" borderId="1" xfId="2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1" fontId="0" fillId="2" borderId="10" xfId="1" applyFont="1" applyFill="1" applyBorder="1" applyAlignment="1">
      <alignment horizontal="center" vertical="center"/>
    </xf>
    <xf numFmtId="41" fontId="0" fillId="2" borderId="12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9" fontId="3" fillId="2" borderId="18" xfId="2" applyFont="1" applyFill="1" applyBorder="1" applyAlignment="1">
      <alignment horizontal="center" vertical="center"/>
    </xf>
    <xf numFmtId="2" fontId="16" fillId="2" borderId="10" xfId="2" applyNumberFormat="1" applyFont="1" applyFill="1" applyBorder="1" applyAlignment="1">
      <alignment horizontal="center" vertical="center"/>
    </xf>
    <xf numFmtId="2" fontId="16" fillId="2" borderId="11" xfId="2" applyNumberFormat="1" applyFont="1" applyFill="1" applyBorder="1" applyAlignment="1">
      <alignment horizontal="center" vertical="center"/>
    </xf>
    <xf numFmtId="2" fontId="16" fillId="2" borderId="12" xfId="2" applyNumberFormat="1" applyFont="1" applyFill="1" applyBorder="1" applyAlignment="1">
      <alignment horizontal="center" vertical="center"/>
    </xf>
    <xf numFmtId="9" fontId="3" fillId="2" borderId="15" xfId="2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2" fontId="0" fillId="2" borderId="0" xfId="2" applyNumberFormat="1" applyFont="1" applyFill="1" applyBorder="1" applyAlignment="1">
      <alignment horizontal="center" vertical="center"/>
    </xf>
  </cellXfs>
  <cellStyles count="7">
    <cellStyle name="Hipervínculo" xfId="3" builtinId="8"/>
    <cellStyle name="Hipervínculo visitado" xfId="5" builtinId="9" hidden="1"/>
    <cellStyle name="Hipervínculo visitado" xfId="6" builtinId="9" hidden="1"/>
    <cellStyle name="Millares [0]" xfId="1" builtinId="6"/>
    <cellStyle name="Normal" xfId="0" builtinId="0"/>
    <cellStyle name="Normal 2" xfId="4"/>
    <cellStyle name="Porcentaje" xfId="2" builtinId="5"/>
  </cellStyles>
  <dxfs count="12"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5050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Ficha!$C$16:$C$19</c:f>
              <c:strCache>
                <c:ptCount val="4"/>
                <c:pt idx="0">
                  <c:v>Pobreza</c:v>
                </c:pt>
                <c:pt idx="1">
                  <c:v>Capital Social</c:v>
                </c:pt>
                <c:pt idx="2">
                  <c:v>Discriminación</c:v>
                </c:pt>
                <c:pt idx="3">
                  <c:v>Participación</c:v>
                </c:pt>
              </c:strCache>
            </c:strRef>
          </c:cat>
          <c:val>
            <c:numRef>
              <c:f>Ficha!$I$16:$I$19</c:f>
              <c:numCache>
                <c:formatCode>0.00</c:formatCode>
                <c:ptCount val="4"/>
                <c:pt idx="0">
                  <c:v>0.19</c:v>
                </c:pt>
                <c:pt idx="1">
                  <c:v>0.86</c:v>
                </c:pt>
                <c:pt idx="2">
                  <c:v>0.26</c:v>
                </c:pt>
                <c:pt idx="3">
                  <c:v>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B6-4D3E-949A-E05711E87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9872848"/>
        <c:axId val="-2079935008"/>
      </c:radarChart>
      <c:catAx>
        <c:axId val="-207987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2079935008"/>
        <c:crosses val="autoZero"/>
        <c:auto val="1"/>
        <c:lblAlgn val="ctr"/>
        <c:lblOffset val="100"/>
        <c:noMultiLvlLbl val="0"/>
      </c:catAx>
      <c:valAx>
        <c:axId val="-2079935008"/>
        <c:scaling>
          <c:orientation val="minMax"/>
          <c:max val="1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crossAx val="-207987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28573</xdr:colOff>
      <xdr:row>13</xdr:row>
      <xdr:rowOff>0</xdr:rowOff>
    </xdr:from>
    <xdr:to>
      <xdr:col>21</xdr:col>
      <xdr:colOff>85724</xdr:colOff>
      <xdr:row>19</xdr:row>
      <xdr:rowOff>105104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45"/>
  <sheetViews>
    <sheetView tabSelected="1" zoomScaleNormal="100" zoomScalePageLayoutView="115" workbookViewId="0">
      <selection activeCell="AB16" sqref="AB16"/>
    </sheetView>
  </sheetViews>
  <sheetFormatPr baseColWidth="10" defaultColWidth="11.42578125" defaultRowHeight="27" customHeight="1"/>
  <cols>
    <col min="1" max="1" width="1" style="78" customWidth="1"/>
    <col min="2" max="2" width="2.42578125" style="78" customWidth="1"/>
    <col min="3" max="9" width="4" style="78" customWidth="1"/>
    <col min="10" max="10" width="12.7109375" style="78" customWidth="1"/>
    <col min="11" max="11" width="3.7109375" style="78" customWidth="1"/>
    <col min="12" max="14" width="4" style="78" customWidth="1"/>
    <col min="15" max="15" width="8.28515625" style="78" customWidth="1"/>
    <col min="16" max="17" width="5.85546875" style="78" customWidth="1"/>
    <col min="18" max="18" width="6.42578125" style="78" customWidth="1"/>
    <col min="19" max="19" width="5.140625" style="78" customWidth="1"/>
    <col min="20" max="20" width="8.7109375" style="78" bestFit="1" customWidth="1"/>
    <col min="21" max="21" width="14" style="78" customWidth="1"/>
    <col min="22" max="22" width="7.42578125" style="78" customWidth="1"/>
    <col min="23" max="23" width="2.42578125" style="79" customWidth="1"/>
    <col min="24" max="24" width="7.7109375" style="78" customWidth="1"/>
    <col min="25" max="26" width="5.28515625" style="78" hidden="1" customWidth="1"/>
    <col min="27" max="16384" width="11.42578125" style="78"/>
  </cols>
  <sheetData>
    <row r="1" spans="2:23" ht="27" customHeight="1" thickBot="1"/>
    <row r="2" spans="2:23" ht="17.25" customHeight="1">
      <c r="B2" s="8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2"/>
    </row>
    <row r="3" spans="2:23" ht="27" customHeight="1">
      <c r="B3" s="83"/>
      <c r="C3" s="164" t="s">
        <v>51</v>
      </c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84"/>
    </row>
    <row r="4" spans="2:23" ht="36" customHeight="1">
      <c r="B4" s="83"/>
      <c r="C4" s="148" t="s">
        <v>52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84"/>
    </row>
    <row r="5" spans="2:23" ht="23.1" customHeight="1">
      <c r="B5" s="83"/>
      <c r="C5" s="154" t="s">
        <v>53</v>
      </c>
      <c r="D5" s="154"/>
      <c r="E5" s="154"/>
      <c r="F5" s="154"/>
      <c r="G5" s="154"/>
      <c r="H5" s="154"/>
      <c r="I5" s="156" t="s">
        <v>54</v>
      </c>
      <c r="J5" s="156"/>
      <c r="K5" s="156"/>
      <c r="L5" s="156"/>
      <c r="M5" s="115"/>
      <c r="N5" s="79"/>
      <c r="O5" s="154" t="s">
        <v>29</v>
      </c>
      <c r="P5" s="154"/>
      <c r="Q5" s="154"/>
      <c r="R5" s="154"/>
      <c r="S5" s="154"/>
      <c r="T5" s="154"/>
      <c r="U5" s="156" t="s">
        <v>30</v>
      </c>
      <c r="V5" s="156"/>
      <c r="W5" s="84"/>
    </row>
    <row r="6" spans="2:23" ht="23.1" customHeight="1">
      <c r="B6" s="83"/>
      <c r="C6" s="154" t="s">
        <v>55</v>
      </c>
      <c r="D6" s="154"/>
      <c r="E6" s="154"/>
      <c r="F6" s="154"/>
      <c r="G6" s="154"/>
      <c r="H6" s="154"/>
      <c r="I6" s="156" t="s">
        <v>56</v>
      </c>
      <c r="J6" s="156"/>
      <c r="K6" s="156"/>
      <c r="L6" s="156"/>
      <c r="M6" s="115"/>
      <c r="N6" s="79"/>
      <c r="O6" s="154" t="s">
        <v>31</v>
      </c>
      <c r="P6" s="154"/>
      <c r="Q6" s="154"/>
      <c r="R6" s="154"/>
      <c r="S6" s="154"/>
      <c r="T6" s="154"/>
      <c r="U6" s="156" t="s">
        <v>32</v>
      </c>
      <c r="V6" s="156"/>
      <c r="W6" s="84"/>
    </row>
    <row r="7" spans="2:23" ht="23.1" customHeight="1">
      <c r="B7" s="83"/>
      <c r="C7" s="154" t="s">
        <v>57</v>
      </c>
      <c r="D7" s="154"/>
      <c r="E7" s="154"/>
      <c r="F7" s="154"/>
      <c r="G7" s="154"/>
      <c r="H7" s="154"/>
      <c r="I7" s="156" t="s">
        <v>58</v>
      </c>
      <c r="J7" s="156"/>
      <c r="K7" s="156"/>
      <c r="L7" s="156"/>
      <c r="M7" s="115"/>
      <c r="N7" s="79"/>
      <c r="O7" s="154" t="s">
        <v>59</v>
      </c>
      <c r="P7" s="154"/>
      <c r="Q7" s="154"/>
      <c r="R7" s="154"/>
      <c r="S7" s="154"/>
      <c r="T7" s="154"/>
      <c r="U7" s="155">
        <v>3531</v>
      </c>
      <c r="V7" s="155"/>
      <c r="W7" s="84"/>
    </row>
    <row r="8" spans="2:23" ht="23.1" customHeight="1">
      <c r="B8" s="83"/>
      <c r="C8" s="154" t="s">
        <v>60</v>
      </c>
      <c r="D8" s="154"/>
      <c r="E8" s="154"/>
      <c r="F8" s="154"/>
      <c r="G8" s="154"/>
      <c r="H8" s="154"/>
      <c r="I8" s="156" t="s">
        <v>58</v>
      </c>
      <c r="J8" s="156"/>
      <c r="K8" s="156"/>
      <c r="L8" s="156"/>
      <c r="M8" s="115"/>
      <c r="N8" s="79"/>
      <c r="O8" s="154" t="s">
        <v>61</v>
      </c>
      <c r="P8" s="154"/>
      <c r="Q8" s="154"/>
      <c r="R8" s="154"/>
      <c r="S8" s="154"/>
      <c r="T8" s="154"/>
      <c r="U8" s="155">
        <v>3463</v>
      </c>
      <c r="V8" s="155"/>
      <c r="W8" s="84"/>
    </row>
    <row r="9" spans="2:23" ht="9" customHeight="1">
      <c r="B9" s="83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84"/>
    </row>
    <row r="10" spans="2:23" ht="27" hidden="1" customHeight="1">
      <c r="B10" s="83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180">
        <v>0</v>
      </c>
      <c r="S10" s="180"/>
      <c r="T10" s="180"/>
      <c r="U10" s="180"/>
      <c r="V10" s="180"/>
      <c r="W10" s="84"/>
    </row>
    <row r="11" spans="2:23" ht="27" customHeight="1">
      <c r="B11" s="83"/>
      <c r="C11" s="157" t="s">
        <v>62</v>
      </c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81">
        <f>AVERAGE(I16:J19)</f>
        <v>0.51249999999999996</v>
      </c>
      <c r="S11" s="182"/>
      <c r="T11" s="182"/>
      <c r="U11" s="182"/>
      <c r="V11" s="183"/>
      <c r="W11" s="84"/>
    </row>
    <row r="12" spans="2:23" ht="27" hidden="1" customHeight="1">
      <c r="B12" s="83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84">
        <v>1</v>
      </c>
      <c r="S12" s="184"/>
      <c r="T12" s="184"/>
      <c r="U12" s="184"/>
      <c r="V12" s="184"/>
      <c r="W12" s="84"/>
    </row>
    <row r="13" spans="2:23" ht="9" customHeight="1">
      <c r="B13" s="83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"/>
      <c r="R13" s="7"/>
      <c r="S13" s="79"/>
      <c r="T13" s="79"/>
      <c r="U13" s="79"/>
      <c r="V13" s="79"/>
      <c r="W13" s="84"/>
    </row>
    <row r="14" spans="2:23" ht="27" hidden="1" customHeight="1">
      <c r="B14" s="83"/>
      <c r="C14" s="79"/>
      <c r="D14" s="79"/>
      <c r="E14" s="79"/>
      <c r="F14" s="79"/>
      <c r="G14" s="79"/>
      <c r="H14" s="79"/>
      <c r="I14" s="158">
        <v>1</v>
      </c>
      <c r="J14" s="158"/>
      <c r="K14" s="79"/>
      <c r="L14" s="79"/>
      <c r="M14" s="79"/>
      <c r="N14" s="79"/>
      <c r="O14" s="79"/>
      <c r="P14" s="79"/>
      <c r="Q14" s="7"/>
      <c r="R14" s="7"/>
      <c r="S14" s="79"/>
      <c r="T14" s="79"/>
      <c r="U14" s="79"/>
      <c r="V14" s="79"/>
      <c r="W14" s="84"/>
    </row>
    <row r="15" spans="2:23" ht="9" customHeight="1">
      <c r="B15" s="83"/>
      <c r="C15" s="85"/>
      <c r="D15" s="86"/>
      <c r="E15" s="86"/>
      <c r="F15" s="86"/>
      <c r="G15" s="86"/>
      <c r="H15" s="86"/>
      <c r="I15" s="86"/>
      <c r="J15" s="86"/>
      <c r="K15" s="87"/>
      <c r="M15" s="6"/>
      <c r="N15" s="6"/>
      <c r="O15" s="6"/>
      <c r="P15" s="6"/>
      <c r="Q15" s="79"/>
      <c r="R15" s="6"/>
      <c r="S15" s="79"/>
      <c r="T15" s="79"/>
      <c r="U15" s="79"/>
      <c r="V15" s="79"/>
      <c r="W15" s="84"/>
    </row>
    <row r="16" spans="2:23" ht="31.5" customHeight="1">
      <c r="B16" s="83"/>
      <c r="C16" s="186" t="s">
        <v>8</v>
      </c>
      <c r="D16" s="187"/>
      <c r="E16" s="187"/>
      <c r="F16" s="187"/>
      <c r="G16" s="187"/>
      <c r="H16" s="187"/>
      <c r="I16" s="188">
        <f>ROUND(AVERAGEIF('Llano Verde '!$B$8:$B$45,Ficha!C16,'Llano Verde '!$R$8:$R$45),2)</f>
        <v>0.19</v>
      </c>
      <c r="J16" s="188"/>
      <c r="K16" s="77">
        <f>I16</f>
        <v>0.19</v>
      </c>
      <c r="M16" s="6"/>
      <c r="N16" s="6"/>
      <c r="O16" s="6"/>
      <c r="P16" s="6"/>
      <c r="Q16" s="79"/>
      <c r="R16" s="6"/>
      <c r="S16" s="79"/>
      <c r="T16" s="79"/>
      <c r="U16" s="79"/>
      <c r="V16" s="79"/>
      <c r="W16" s="84"/>
    </row>
    <row r="17" spans="2:26" ht="31.5" customHeight="1">
      <c r="B17" s="83"/>
      <c r="C17" s="186" t="s">
        <v>13</v>
      </c>
      <c r="D17" s="187"/>
      <c r="E17" s="187"/>
      <c r="F17" s="187"/>
      <c r="G17" s="187"/>
      <c r="H17" s="187"/>
      <c r="I17" s="188">
        <f>ROUND(AVERAGEIF('Llano Verde '!$B$8:$B$45,Ficha!C17,'Llano Verde '!$R$8:$R$45),2)</f>
        <v>0.86</v>
      </c>
      <c r="J17" s="188"/>
      <c r="K17" s="77">
        <f>I17</f>
        <v>0.86</v>
      </c>
      <c r="M17" s="6"/>
      <c r="N17" s="6"/>
      <c r="O17" s="6"/>
      <c r="P17" s="6"/>
      <c r="Q17" s="79"/>
      <c r="R17" s="6"/>
      <c r="S17" s="79"/>
      <c r="T17" s="79"/>
      <c r="U17" s="79"/>
      <c r="V17" s="79"/>
      <c r="W17" s="84"/>
    </row>
    <row r="18" spans="2:26" ht="31.5" customHeight="1">
      <c r="B18" s="83"/>
      <c r="C18" s="186" t="s">
        <v>19</v>
      </c>
      <c r="D18" s="187"/>
      <c r="E18" s="187"/>
      <c r="F18" s="187"/>
      <c r="G18" s="187"/>
      <c r="H18" s="187"/>
      <c r="I18" s="188">
        <f>ROUND(AVERAGEIF('Llano Verde '!$B$8:$B$45,Ficha!C18,'Llano Verde '!$R$8:$R$45),2)</f>
        <v>0.26</v>
      </c>
      <c r="J18" s="188"/>
      <c r="K18" s="77">
        <f>I18</f>
        <v>0.26</v>
      </c>
      <c r="M18" s="6"/>
      <c r="N18" s="6"/>
      <c r="O18" s="6"/>
      <c r="P18" s="6"/>
      <c r="Q18" s="79"/>
      <c r="R18" s="6"/>
      <c r="S18" s="79"/>
      <c r="T18" s="79"/>
      <c r="U18" s="79"/>
      <c r="V18" s="79"/>
      <c r="W18" s="84"/>
    </row>
    <row r="19" spans="2:26" ht="31.5" customHeight="1">
      <c r="B19" s="83"/>
      <c r="C19" s="186" t="s">
        <v>21</v>
      </c>
      <c r="D19" s="187"/>
      <c r="E19" s="187"/>
      <c r="F19" s="187"/>
      <c r="G19" s="187"/>
      <c r="H19" s="187"/>
      <c r="I19" s="188">
        <f>ROUND(AVERAGEIF('Llano Verde '!$B$8:$B$45,Ficha!C19,'Llano Verde '!$R$8:$R$45),2)</f>
        <v>0.74</v>
      </c>
      <c r="J19" s="188"/>
      <c r="K19" s="77">
        <f>I19</f>
        <v>0.74</v>
      </c>
      <c r="M19" s="6"/>
      <c r="N19" s="6"/>
      <c r="O19" s="6"/>
      <c r="P19" s="6"/>
      <c r="Q19" s="79"/>
      <c r="R19" s="6"/>
      <c r="S19" s="79"/>
      <c r="T19" s="79"/>
      <c r="U19" s="79"/>
      <c r="V19" s="79"/>
      <c r="W19" s="84"/>
    </row>
    <row r="20" spans="2:26" ht="9" customHeight="1">
      <c r="B20" s="83"/>
      <c r="C20" s="88"/>
      <c r="D20" s="89"/>
      <c r="E20" s="89"/>
      <c r="F20" s="89"/>
      <c r="G20" s="89"/>
      <c r="H20" s="89"/>
      <c r="I20" s="89"/>
      <c r="J20" s="89"/>
      <c r="K20" s="90"/>
      <c r="M20" s="6"/>
      <c r="N20" s="6"/>
      <c r="O20" s="6"/>
      <c r="P20" s="6"/>
      <c r="Q20" s="79"/>
      <c r="R20" s="6"/>
      <c r="S20" s="79"/>
      <c r="T20" s="79"/>
      <c r="U20" s="79"/>
      <c r="V20" s="79"/>
      <c r="W20" s="84"/>
    </row>
    <row r="21" spans="2:26" ht="27" hidden="1" customHeight="1">
      <c r="B21" s="83"/>
      <c r="C21" s="79"/>
      <c r="D21" s="79"/>
      <c r="E21" s="79"/>
      <c r="F21" s="79"/>
      <c r="G21" s="79"/>
      <c r="H21" s="79"/>
      <c r="I21" s="158">
        <v>0</v>
      </c>
      <c r="J21" s="158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84"/>
    </row>
    <row r="22" spans="2:26" s="96" customFormat="1" ht="27" customHeight="1">
      <c r="B22" s="94"/>
      <c r="C22" s="185" t="s">
        <v>63</v>
      </c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95"/>
    </row>
    <row r="23" spans="2:26" ht="23.1" customHeight="1">
      <c r="B23" s="83"/>
      <c r="C23" s="152" t="s">
        <v>5</v>
      </c>
      <c r="D23" s="152"/>
      <c r="E23" s="152"/>
      <c r="F23" s="152"/>
      <c r="G23" s="152"/>
      <c r="H23" s="152"/>
      <c r="I23" s="152"/>
      <c r="J23" s="151" t="s">
        <v>33</v>
      </c>
      <c r="K23" s="151"/>
      <c r="L23" s="151"/>
      <c r="M23" s="151"/>
      <c r="N23" s="151"/>
      <c r="O23" s="151"/>
      <c r="P23" s="151" t="s">
        <v>64</v>
      </c>
      <c r="Q23" s="151"/>
      <c r="R23" s="151" t="s">
        <v>65</v>
      </c>
      <c r="S23" s="151"/>
      <c r="T23" s="114" t="s">
        <v>66</v>
      </c>
      <c r="U23" s="160" t="s">
        <v>67</v>
      </c>
      <c r="V23" s="161"/>
      <c r="W23" s="84"/>
    </row>
    <row r="24" spans="2:26" ht="23.1" customHeight="1">
      <c r="B24" s="83"/>
      <c r="C24" s="165" t="s">
        <v>8</v>
      </c>
      <c r="D24" s="166"/>
      <c r="E24" s="166"/>
      <c r="F24" s="166"/>
      <c r="G24" s="166"/>
      <c r="H24" s="166"/>
      <c r="I24" s="167"/>
      <c r="J24" s="139" t="str">
        <f>'Llano Verde '!C8</f>
        <v>IPM</v>
      </c>
      <c r="K24" s="140"/>
      <c r="L24" s="140"/>
      <c r="M24" s="140"/>
      <c r="N24" s="140"/>
      <c r="O24" s="141"/>
      <c r="P24" s="159">
        <f>'Llano Verde '!E8</f>
        <v>0.26500000000000001</v>
      </c>
      <c r="Q24" s="159"/>
      <c r="R24" s="159">
        <f>'Llano Verde '!G8</f>
        <v>0.252</v>
      </c>
      <c r="S24" s="159"/>
      <c r="T24" s="113">
        <f>'Llano Verde '!N8</f>
        <v>0.20200000000000001</v>
      </c>
      <c r="U24" s="162" t="str">
        <f>'Llano Verde '!S8</f>
        <v>Bajo</v>
      </c>
      <c r="V24" s="163"/>
      <c r="W24" s="84"/>
      <c r="Y24" s="78">
        <f>IF(U24="Bajo",IF(P24&gt;R24,3,0),IF(U24="Alto",IF(P24&gt;R24,1,0),IF(P24&gt;R24,2,0)))</f>
        <v>3</v>
      </c>
      <c r="Z24" s="78">
        <f>IF(U24="Bajo",IF(P24&lt;R24,3,0),IF(U24="Alto",IF(P24&lt;R24,1,0),IF(P24&lt;R24,2,0)))</f>
        <v>0</v>
      </c>
    </row>
    <row r="25" spans="2:26" ht="23.1" customHeight="1">
      <c r="B25" s="83"/>
      <c r="C25" s="171"/>
      <c r="D25" s="172"/>
      <c r="E25" s="172"/>
      <c r="F25" s="172"/>
      <c r="G25" s="172"/>
      <c r="H25" s="172"/>
      <c r="I25" s="173"/>
      <c r="J25" s="139" t="str">
        <f>'Llano Verde '!C9</f>
        <v>Ingresos</v>
      </c>
      <c r="K25" s="140"/>
      <c r="L25" s="140"/>
      <c r="M25" s="140"/>
      <c r="N25" s="140"/>
      <c r="O25" s="141"/>
      <c r="P25" s="159">
        <f>'Llano Verde '!E9</f>
        <v>0.26</v>
      </c>
      <c r="Q25" s="159"/>
      <c r="R25" s="159">
        <f>'Llano Verde '!G9</f>
        <v>0.21</v>
      </c>
      <c r="S25" s="159"/>
      <c r="T25" s="113">
        <f>'Llano Verde '!N9</f>
        <v>0.27800000000000002</v>
      </c>
      <c r="U25" s="162" t="str">
        <f>'Llano Verde '!S9</f>
        <v>Bajo</v>
      </c>
      <c r="V25" s="163"/>
      <c r="W25" s="84"/>
      <c r="Y25" s="78">
        <f t="shared" ref="Y25:Y31" si="0">IF(U25="Bajo",IF(P25&gt;R25,3,0),IF(U25="Alto",IF(P25&gt;R25,1,0),IF(P25&gt;R25,2,0)))</f>
        <v>3</v>
      </c>
      <c r="Z25" s="78">
        <f t="shared" ref="Z25:Z31" si="1">IF(U25="Bajo",IF(P25&lt;R25,3,0),IF(U25="Alto",IF(P25&lt;R25,1,0),IF(P25&lt;R25,2,0)))</f>
        <v>0</v>
      </c>
    </row>
    <row r="26" spans="2:26" ht="23.1" customHeight="1">
      <c r="B26" s="83"/>
      <c r="C26" s="174" t="s">
        <v>13</v>
      </c>
      <c r="D26" s="175"/>
      <c r="E26" s="175"/>
      <c r="F26" s="175"/>
      <c r="G26" s="175"/>
      <c r="H26" s="175"/>
      <c r="I26" s="176"/>
      <c r="J26" s="139" t="str">
        <f>'Llano Verde '!C10</f>
        <v>Desconfianza</v>
      </c>
      <c r="K26" s="140"/>
      <c r="L26" s="140"/>
      <c r="M26" s="140"/>
      <c r="N26" s="140"/>
      <c r="O26" s="141"/>
      <c r="P26" s="159">
        <f>'Llano Verde '!E10</f>
        <v>0.46100000000000002</v>
      </c>
      <c r="Q26" s="159"/>
      <c r="R26" s="159">
        <f>'Llano Verde '!G10</f>
        <v>0.443</v>
      </c>
      <c r="S26" s="159"/>
      <c r="T26" s="113">
        <f>'Llano Verde '!N10</f>
        <v>0.39324999999999999</v>
      </c>
      <c r="U26" s="162" t="str">
        <f>'Llano Verde '!S10</f>
        <v>Alto</v>
      </c>
      <c r="V26" s="163"/>
      <c r="W26" s="84"/>
      <c r="Y26" s="78">
        <f t="shared" si="0"/>
        <v>1</v>
      </c>
      <c r="Z26" s="78">
        <f t="shared" si="1"/>
        <v>0</v>
      </c>
    </row>
    <row r="27" spans="2:26" ht="23.1" customHeight="1">
      <c r="B27" s="83"/>
      <c r="C27" s="177"/>
      <c r="D27" s="178"/>
      <c r="E27" s="178"/>
      <c r="F27" s="178"/>
      <c r="G27" s="178"/>
      <c r="H27" s="178"/>
      <c r="I27" s="179"/>
      <c r="J27" s="139" t="str">
        <f>'Llano Verde '!C11</f>
        <v>Falta de Confianza en el Estado</v>
      </c>
      <c r="K27" s="140"/>
      <c r="L27" s="140"/>
      <c r="M27" s="140"/>
      <c r="N27" s="140"/>
      <c r="O27" s="141"/>
      <c r="P27" s="159">
        <f>'Llano Verde '!E11</f>
        <v>0.55800000000000005</v>
      </c>
      <c r="Q27" s="159"/>
      <c r="R27" s="159">
        <f>'Llano Verde '!G11</f>
        <v>0.45500000000000002</v>
      </c>
      <c r="S27" s="159"/>
      <c r="T27" s="113">
        <f>'Llano Verde '!N11</f>
        <v>0.44504999999999995</v>
      </c>
      <c r="U27" s="162" t="str">
        <f>'Llano Verde '!S11</f>
        <v>Alto</v>
      </c>
      <c r="V27" s="163"/>
      <c r="W27" s="84"/>
      <c r="Y27" s="78">
        <f t="shared" si="0"/>
        <v>1</v>
      </c>
      <c r="Z27" s="78">
        <f t="shared" si="1"/>
        <v>0</v>
      </c>
    </row>
    <row r="28" spans="2:26" ht="23.1" customHeight="1">
      <c r="B28" s="83"/>
      <c r="C28" s="139" t="s">
        <v>19</v>
      </c>
      <c r="D28" s="140"/>
      <c r="E28" s="140"/>
      <c r="F28" s="140"/>
      <c r="G28" s="140"/>
      <c r="H28" s="140"/>
      <c r="I28" s="141"/>
      <c r="J28" s="139" t="str">
        <f>'Llano Verde '!C12</f>
        <v>Discriminación</v>
      </c>
      <c r="K28" s="140"/>
      <c r="L28" s="140"/>
      <c r="M28" s="140"/>
      <c r="N28" s="140"/>
      <c r="O28" s="141"/>
      <c r="P28" s="159">
        <f>'Llano Verde '!E12</f>
        <v>0.06</v>
      </c>
      <c r="Q28" s="159"/>
      <c r="R28" s="159">
        <f>'Llano Verde '!G12</f>
        <v>0.08</v>
      </c>
      <c r="S28" s="159"/>
      <c r="T28" s="113">
        <f>'Llano Verde '!N12</f>
        <v>9.0700000000000003E-2</v>
      </c>
      <c r="U28" s="162" t="str">
        <f>'Llano Verde '!S12</f>
        <v>Bajo</v>
      </c>
      <c r="V28" s="163"/>
      <c r="W28" s="84"/>
      <c r="Y28" s="78">
        <f t="shared" si="0"/>
        <v>0</v>
      </c>
      <c r="Z28" s="78">
        <f t="shared" si="1"/>
        <v>3</v>
      </c>
    </row>
    <row r="29" spans="2:26" ht="23.1" customHeight="1">
      <c r="B29" s="83"/>
      <c r="C29" s="165" t="s">
        <v>21</v>
      </c>
      <c r="D29" s="166"/>
      <c r="E29" s="166"/>
      <c r="F29" s="166"/>
      <c r="G29" s="166"/>
      <c r="H29" s="166"/>
      <c r="I29" s="167"/>
      <c r="J29" s="139" t="str">
        <f>'Llano Verde '!C13</f>
        <v>No Participación JAC</v>
      </c>
      <c r="K29" s="140"/>
      <c r="L29" s="140"/>
      <c r="M29" s="140"/>
      <c r="N29" s="140"/>
      <c r="O29" s="141"/>
      <c r="P29" s="159">
        <f>'Llano Verde '!E13</f>
        <v>0.51319999999999999</v>
      </c>
      <c r="Q29" s="159"/>
      <c r="R29" s="159">
        <f>'Llano Verde '!G13</f>
        <v>0.86799999999999999</v>
      </c>
      <c r="S29" s="159"/>
      <c r="T29" s="113">
        <f>'Llano Verde '!N13</f>
        <v>0.87850689999999998</v>
      </c>
      <c r="U29" s="162" t="str">
        <f>'Llano Verde '!S13</f>
        <v>Alto</v>
      </c>
      <c r="V29" s="163"/>
      <c r="W29" s="84"/>
      <c r="Y29" s="78">
        <f t="shared" si="0"/>
        <v>0</v>
      </c>
      <c r="Z29" s="78">
        <f t="shared" si="1"/>
        <v>1</v>
      </c>
    </row>
    <row r="30" spans="2:26" ht="23.1" customHeight="1">
      <c r="B30" s="83"/>
      <c r="C30" s="168"/>
      <c r="D30" s="169"/>
      <c r="E30" s="169"/>
      <c r="F30" s="169"/>
      <c r="G30" s="169"/>
      <c r="H30" s="169"/>
      <c r="I30" s="170"/>
      <c r="J30" s="139" t="str">
        <f>'Llano Verde '!C14</f>
        <v>No Comité de participación comunitaria</v>
      </c>
      <c r="K30" s="140"/>
      <c r="L30" s="140"/>
      <c r="M30" s="140"/>
      <c r="N30" s="140"/>
      <c r="O30" s="141"/>
      <c r="P30" s="159">
        <f>'Llano Verde '!E14</f>
        <v>0.92079999999999995</v>
      </c>
      <c r="Q30" s="159"/>
      <c r="R30" s="159">
        <f>'Llano Verde '!G14</f>
        <v>0.97099999999999997</v>
      </c>
      <c r="S30" s="159"/>
      <c r="T30" s="113">
        <f>'Llano Verde '!N14</f>
        <v>0.87850689999999998</v>
      </c>
      <c r="U30" s="162" t="str">
        <f>'Llano Verde '!S14</f>
        <v>Alto</v>
      </c>
      <c r="V30" s="163"/>
      <c r="W30" s="84"/>
      <c r="Y30" s="78">
        <f t="shared" si="0"/>
        <v>0</v>
      </c>
      <c r="Z30" s="78">
        <f t="shared" si="1"/>
        <v>1</v>
      </c>
    </row>
    <row r="31" spans="2:26" ht="23.1" customHeight="1">
      <c r="B31" s="83"/>
      <c r="C31" s="171"/>
      <c r="D31" s="172"/>
      <c r="E31" s="172"/>
      <c r="F31" s="172"/>
      <c r="G31" s="172"/>
      <c r="H31" s="172"/>
      <c r="I31" s="173"/>
      <c r="J31" s="139" t="str">
        <f>'Llano Verde '!C15</f>
        <v xml:space="preserve">No Consejos locales de participación </v>
      </c>
      <c r="K31" s="140"/>
      <c r="L31" s="140"/>
      <c r="M31" s="140"/>
      <c r="N31" s="140"/>
      <c r="O31" s="141"/>
      <c r="P31" s="159">
        <f>'Llano Verde '!E15</f>
        <v>0.9677</v>
      </c>
      <c r="Q31" s="159"/>
      <c r="R31" s="159">
        <f>'Llano Verde '!G15</f>
        <v>0.98899999999999999</v>
      </c>
      <c r="S31" s="159"/>
      <c r="T31" s="113">
        <f>'Llano Verde '!N15</f>
        <v>0.87850689999999998</v>
      </c>
      <c r="U31" s="162" t="str">
        <f>'Llano Verde '!S15</f>
        <v>Medio</v>
      </c>
      <c r="V31" s="163"/>
      <c r="W31" s="84"/>
      <c r="Y31" s="78">
        <f t="shared" si="0"/>
        <v>0</v>
      </c>
      <c r="Z31" s="78">
        <f t="shared" si="1"/>
        <v>2</v>
      </c>
    </row>
    <row r="32" spans="2:26" ht="27" customHeight="1">
      <c r="B32" s="83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84"/>
    </row>
    <row r="33" spans="2:23" ht="27" customHeight="1">
      <c r="B33" s="83"/>
      <c r="C33" s="148" t="s">
        <v>68</v>
      </c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84"/>
    </row>
    <row r="34" spans="2:23" ht="23.1" customHeight="1">
      <c r="B34" s="83"/>
      <c r="C34" s="145" t="s">
        <v>69</v>
      </c>
      <c r="D34" s="146"/>
      <c r="E34" s="146"/>
      <c r="F34" s="146"/>
      <c r="G34" s="146"/>
      <c r="H34" s="146"/>
      <c r="I34" s="147"/>
      <c r="J34" s="151" t="s">
        <v>33</v>
      </c>
      <c r="K34" s="151"/>
      <c r="L34" s="151"/>
      <c r="M34" s="8"/>
      <c r="N34" s="152" t="s">
        <v>69</v>
      </c>
      <c r="O34" s="152"/>
      <c r="P34" s="152"/>
      <c r="Q34" s="152"/>
      <c r="R34" s="152"/>
      <c r="S34" s="152"/>
      <c r="T34" s="152"/>
      <c r="U34" s="151" t="s">
        <v>33</v>
      </c>
      <c r="V34" s="151"/>
      <c r="W34" s="84"/>
    </row>
    <row r="35" spans="2:23" ht="23.1" customHeight="1">
      <c r="B35" s="83"/>
      <c r="C35" s="139" t="s">
        <v>70</v>
      </c>
      <c r="D35" s="140"/>
      <c r="E35" s="140"/>
      <c r="F35" s="140"/>
      <c r="G35" s="140"/>
      <c r="H35" s="140"/>
      <c r="I35" s="141"/>
      <c r="J35" s="150" t="s">
        <v>71</v>
      </c>
      <c r="K35" s="150"/>
      <c r="L35" s="150"/>
      <c r="M35" s="8"/>
      <c r="N35" s="153" t="s">
        <v>72</v>
      </c>
      <c r="O35" s="153"/>
      <c r="P35" s="153"/>
      <c r="Q35" s="153"/>
      <c r="R35" s="153"/>
      <c r="S35" s="153"/>
      <c r="T35" s="153"/>
      <c r="U35" s="150" t="s">
        <v>73</v>
      </c>
      <c r="V35" s="150"/>
      <c r="W35" s="84"/>
    </row>
    <row r="36" spans="2:23" ht="23.1" customHeight="1">
      <c r="B36" s="83"/>
      <c r="C36" s="139" t="s">
        <v>74</v>
      </c>
      <c r="D36" s="140"/>
      <c r="E36" s="140"/>
      <c r="F36" s="140"/>
      <c r="G36" s="140"/>
      <c r="H36" s="140"/>
      <c r="I36" s="141"/>
      <c r="J36" s="149">
        <v>0.31969999999999998</v>
      </c>
      <c r="K36" s="150"/>
      <c r="L36" s="150"/>
      <c r="M36" s="8"/>
      <c r="N36" s="153" t="s">
        <v>75</v>
      </c>
      <c r="O36" s="153"/>
      <c r="P36" s="153"/>
      <c r="Q36" s="153"/>
      <c r="R36" s="153"/>
      <c r="S36" s="153"/>
      <c r="T36" s="153"/>
      <c r="U36" s="150" t="s">
        <v>76</v>
      </c>
      <c r="V36" s="150"/>
      <c r="W36" s="84"/>
    </row>
    <row r="37" spans="2:23" ht="27" customHeight="1">
      <c r="B37" s="83"/>
      <c r="C37" s="148" t="s">
        <v>77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84"/>
    </row>
    <row r="38" spans="2:23" ht="23.1" customHeight="1">
      <c r="B38" s="83"/>
      <c r="C38" s="145" t="s">
        <v>69</v>
      </c>
      <c r="D38" s="146"/>
      <c r="E38" s="146"/>
      <c r="F38" s="146"/>
      <c r="G38" s="146"/>
      <c r="H38" s="146"/>
      <c r="I38" s="147"/>
      <c r="J38" s="152" t="s">
        <v>78</v>
      </c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84"/>
    </row>
    <row r="39" spans="2:23" ht="33.75" customHeight="1">
      <c r="B39" s="83"/>
      <c r="C39" s="139" t="s">
        <v>8</v>
      </c>
      <c r="D39" s="140"/>
      <c r="E39" s="140"/>
      <c r="F39" s="140"/>
      <c r="G39" s="140"/>
      <c r="H39" s="140"/>
      <c r="I39" s="141"/>
      <c r="J39" s="138" t="s">
        <v>79</v>
      </c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84"/>
    </row>
    <row r="40" spans="2:23" ht="33.75" customHeight="1">
      <c r="B40" s="83"/>
      <c r="C40" s="139" t="s">
        <v>13</v>
      </c>
      <c r="D40" s="140"/>
      <c r="E40" s="140"/>
      <c r="F40" s="140"/>
      <c r="G40" s="140"/>
      <c r="H40" s="140"/>
      <c r="I40" s="141"/>
      <c r="J40" s="138" t="s">
        <v>80</v>
      </c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84"/>
    </row>
    <row r="41" spans="2:23" ht="33.75" customHeight="1">
      <c r="B41" s="83"/>
      <c r="C41" s="139" t="s">
        <v>19</v>
      </c>
      <c r="D41" s="140"/>
      <c r="E41" s="140"/>
      <c r="F41" s="140"/>
      <c r="G41" s="140"/>
      <c r="H41" s="140"/>
      <c r="I41" s="141"/>
      <c r="J41" s="138" t="s">
        <v>81</v>
      </c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84"/>
    </row>
    <row r="42" spans="2:23" ht="33.75" customHeight="1">
      <c r="B42" s="83"/>
      <c r="C42" s="139" t="s">
        <v>21</v>
      </c>
      <c r="D42" s="140"/>
      <c r="E42" s="140"/>
      <c r="F42" s="140"/>
      <c r="G42" s="140"/>
      <c r="H42" s="140"/>
      <c r="I42" s="141"/>
      <c r="J42" s="138" t="s">
        <v>82</v>
      </c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84"/>
    </row>
    <row r="43" spans="2:23" ht="27" customHeight="1">
      <c r="B43" s="83"/>
      <c r="C43" s="148" t="s">
        <v>83</v>
      </c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84"/>
    </row>
    <row r="44" spans="2:23" ht="54" customHeight="1">
      <c r="B44" s="83"/>
      <c r="C44" s="142" t="s">
        <v>84</v>
      </c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4"/>
      <c r="W44" s="84"/>
    </row>
    <row r="45" spans="2:23" ht="27" customHeight="1" thickBot="1">
      <c r="B45" s="91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</row>
  </sheetData>
  <mergeCells count="100">
    <mergeCell ref="R28:S28"/>
    <mergeCell ref="P28:Q28"/>
    <mergeCell ref="J23:O23"/>
    <mergeCell ref="R23:S23"/>
    <mergeCell ref="C17:H17"/>
    <mergeCell ref="C23:I23"/>
    <mergeCell ref="P24:Q24"/>
    <mergeCell ref="P25:Q25"/>
    <mergeCell ref="P26:Q26"/>
    <mergeCell ref="P29:Q29"/>
    <mergeCell ref="P27:Q27"/>
    <mergeCell ref="J29:O29"/>
    <mergeCell ref="R10:V10"/>
    <mergeCell ref="C43:V43"/>
    <mergeCell ref="R11:V11"/>
    <mergeCell ref="R12:V12"/>
    <mergeCell ref="I21:J21"/>
    <mergeCell ref="C22:V22"/>
    <mergeCell ref="C16:H16"/>
    <mergeCell ref="I16:J16"/>
    <mergeCell ref="I17:J17"/>
    <mergeCell ref="I18:J18"/>
    <mergeCell ref="I19:J19"/>
    <mergeCell ref="C18:H18"/>
    <mergeCell ref="C19:H19"/>
    <mergeCell ref="U30:V30"/>
    <mergeCell ref="U31:V31"/>
    <mergeCell ref="P31:Q31"/>
    <mergeCell ref="P23:Q23"/>
    <mergeCell ref="C29:I31"/>
    <mergeCell ref="J27:O27"/>
    <mergeCell ref="R30:S30"/>
    <mergeCell ref="J25:O25"/>
    <mergeCell ref="J26:O26"/>
    <mergeCell ref="J30:O30"/>
    <mergeCell ref="C24:I25"/>
    <mergeCell ref="C26:I27"/>
    <mergeCell ref="J28:O28"/>
    <mergeCell ref="R24:S24"/>
    <mergeCell ref="R25:S25"/>
    <mergeCell ref="R26:S26"/>
    <mergeCell ref="U25:V25"/>
    <mergeCell ref="U26:V26"/>
    <mergeCell ref="U27:V27"/>
    <mergeCell ref="U28:V28"/>
    <mergeCell ref="U29:V29"/>
    <mergeCell ref="C5:H5"/>
    <mergeCell ref="C6:H6"/>
    <mergeCell ref="O5:T5"/>
    <mergeCell ref="C3:V3"/>
    <mergeCell ref="O6:T6"/>
    <mergeCell ref="U6:V6"/>
    <mergeCell ref="I5:L5"/>
    <mergeCell ref="I6:L6"/>
    <mergeCell ref="U5:V5"/>
    <mergeCell ref="C4:V4"/>
    <mergeCell ref="C11:Q11"/>
    <mergeCell ref="J31:O31"/>
    <mergeCell ref="C28:I28"/>
    <mergeCell ref="J24:O24"/>
    <mergeCell ref="J38:V38"/>
    <mergeCell ref="C38:I38"/>
    <mergeCell ref="C33:V33"/>
    <mergeCell ref="C36:I36"/>
    <mergeCell ref="C35:I35"/>
    <mergeCell ref="I14:J14"/>
    <mergeCell ref="R31:S31"/>
    <mergeCell ref="R29:S29"/>
    <mergeCell ref="R27:S27"/>
    <mergeCell ref="P30:Q30"/>
    <mergeCell ref="U23:V23"/>
    <mergeCell ref="U24:V24"/>
    <mergeCell ref="C8:H8"/>
    <mergeCell ref="C7:H7"/>
    <mergeCell ref="O7:T7"/>
    <mergeCell ref="U7:V7"/>
    <mergeCell ref="O8:T8"/>
    <mergeCell ref="U8:V8"/>
    <mergeCell ref="I7:L7"/>
    <mergeCell ref="I8:L8"/>
    <mergeCell ref="C34:I34"/>
    <mergeCell ref="C37:V37"/>
    <mergeCell ref="J39:V39"/>
    <mergeCell ref="J40:V40"/>
    <mergeCell ref="J36:L36"/>
    <mergeCell ref="U34:V34"/>
    <mergeCell ref="U35:V35"/>
    <mergeCell ref="U36:V36"/>
    <mergeCell ref="N34:T34"/>
    <mergeCell ref="N35:T35"/>
    <mergeCell ref="N36:T36"/>
    <mergeCell ref="J34:L34"/>
    <mergeCell ref="J35:L35"/>
    <mergeCell ref="C39:I39"/>
    <mergeCell ref="J41:V41"/>
    <mergeCell ref="J42:V42"/>
    <mergeCell ref="C40:I40"/>
    <mergeCell ref="C41:I41"/>
    <mergeCell ref="C44:V44"/>
    <mergeCell ref="C42:I42"/>
  </mergeCells>
  <conditionalFormatting sqref="U24:U31">
    <cfRule type="cellIs" dxfId="11" priority="41" operator="equal">
      <formula>"Alto"</formula>
    </cfRule>
    <cfRule type="cellIs" dxfId="10" priority="42" operator="equal">
      <formula>"Medio"</formula>
    </cfRule>
    <cfRule type="cellIs" dxfId="9" priority="43" operator="equal">
      <formula>"Bajo"</formula>
    </cfRule>
  </conditionalFormatting>
  <conditionalFormatting sqref="P24:Q31">
    <cfRule type="expression" dxfId="8" priority="14">
      <formula>Y24=1</formula>
    </cfRule>
    <cfRule type="expression" dxfId="7" priority="15">
      <formula>Y24=2</formula>
    </cfRule>
    <cfRule type="expression" dxfId="6" priority="16">
      <formula>Y24=3</formula>
    </cfRule>
  </conditionalFormatting>
  <conditionalFormatting sqref="R24:S31">
    <cfRule type="expression" dxfId="5" priority="11">
      <formula>Z24=3</formula>
    </cfRule>
    <cfRule type="expression" dxfId="4" priority="12">
      <formula>Z24=2</formula>
    </cfRule>
    <cfRule type="expression" dxfId="3" priority="13">
      <formula>Z24=1</formula>
    </cfRule>
  </conditionalFormatting>
  <conditionalFormatting sqref="C16:H19">
    <cfRule type="iconSet" priority="10">
      <iconSet>
        <cfvo type="percent" val="0"/>
        <cfvo type="percent" val="33"/>
        <cfvo type="percent" val="67"/>
      </iconSet>
    </cfRule>
  </conditionalFormatting>
  <conditionalFormatting sqref="K16:K19">
    <cfRule type="iconSet" priority="8">
      <iconSet showValue="0" reverse="1">
        <cfvo type="percent" val="0"/>
        <cfvo type="num" val="1/3"/>
        <cfvo type="num" val="2/3"/>
      </iconSet>
    </cfRule>
  </conditionalFormatting>
  <conditionalFormatting sqref="I14:J14 I21:J21 I16:J19">
    <cfRule type="dataBar" priority="52">
      <dataBar>
        <cfvo type="min"/>
        <cfvo type="max"/>
        <color theme="8" tint="0.59999389629810485"/>
      </dataBar>
      <extLst>
        <ext xmlns:x14="http://schemas.microsoft.com/office/spreadsheetml/2009/9/main" uri="{B025F937-C7B1-47D3-B67F-A62EFF666E3E}">
          <x14:id>{9F238F38-CA9B-4E36-80A1-9EAF71BB5FAD}</x14:id>
        </ext>
      </extLst>
    </cfRule>
  </conditionalFormatting>
  <conditionalFormatting sqref="R10:R12">
    <cfRule type="dataBar" priority="54">
      <dataBar>
        <cfvo type="min"/>
        <cfvo type="max"/>
        <color theme="8" tint="0.59999389629810485"/>
      </dataBar>
      <extLst>
        <ext xmlns:x14="http://schemas.microsoft.com/office/spreadsheetml/2009/9/main" uri="{B025F937-C7B1-47D3-B67F-A62EFF666E3E}">
          <x14:id>{F3141712-50CC-44B8-8A33-41037BFA6353}</x14:id>
        </ext>
      </extLst>
    </cfRule>
  </conditionalFormatting>
  <conditionalFormatting sqref="T24:T31">
    <cfRule type="expression" dxfId="2" priority="4">
      <formula>AB24=3</formula>
    </cfRule>
    <cfRule type="expression" dxfId="1" priority="5">
      <formula>AB24=2</formula>
    </cfRule>
    <cfRule type="expression" dxfId="0" priority="6">
      <formula>AB24=1</formula>
    </cfRule>
  </conditionalFormatting>
  <pageMargins left="0.25" right="0.25" top="0.75" bottom="0.75" header="0.3" footer="0.3"/>
  <pageSetup scale="85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F238F38-CA9B-4E36-80A1-9EAF71BB5F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I14:J14 I21:J21 I16:J19</xm:sqref>
        </x14:conditionalFormatting>
        <x14:conditionalFormatting xmlns:xm="http://schemas.microsoft.com/office/excel/2006/main">
          <x14:cfRule type="dataBar" id="{F3141712-50CC-44B8-8A33-41037BFA63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R10:R12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#REF!</xm:f>
          </x14:formula1>
          <xm:sqref>U5:V5</xm:sqref>
        </x14:dataValidation>
        <x14:dataValidation type="list" allowBlank="1" showInputMessage="1" showErrorMessage="1">
          <x14:formula1>
            <xm:f>#REF!</xm:f>
          </x14:formula1>
          <xm:sqref>U6:V6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7"/>
  <sheetViews>
    <sheetView topLeftCell="F4" zoomScale="115" zoomScaleNormal="115" zoomScalePageLayoutView="130" workbookViewId="0">
      <selection activeCell="R22" sqref="R22"/>
    </sheetView>
  </sheetViews>
  <sheetFormatPr baseColWidth="10" defaultColWidth="12.85546875" defaultRowHeight="15"/>
  <cols>
    <col min="1" max="1" width="2.85546875" style="1" customWidth="1"/>
    <col min="2" max="2" width="26.85546875" style="1" bestFit="1" customWidth="1"/>
    <col min="3" max="3" width="35.85546875" style="1" customWidth="1"/>
    <col min="4" max="4" width="14.7109375" style="9" customWidth="1"/>
    <col min="5" max="5" width="14.42578125" style="1" customWidth="1"/>
    <col min="6" max="6" width="15.85546875" style="1" customWidth="1"/>
    <col min="7" max="7" width="11.42578125" style="1" customWidth="1"/>
    <col min="8" max="8" width="12.42578125" style="1" customWidth="1"/>
    <col min="9" max="14" width="11.42578125" style="1" customWidth="1"/>
    <col min="15" max="15" width="11.42578125" style="1" hidden="1" customWidth="1"/>
    <col min="16" max="16" width="11.42578125" style="1" customWidth="1"/>
    <col min="17" max="17" width="12.7109375" style="1" bestFit="1" customWidth="1"/>
    <col min="18" max="16384" width="12.85546875" style="1"/>
  </cols>
  <sheetData>
    <row r="2" spans="2:19">
      <c r="C2" s="5"/>
    </row>
    <row r="3" spans="2:19">
      <c r="B3" s="2"/>
      <c r="C3" s="54"/>
      <c r="D3" s="10"/>
    </row>
    <row r="4" spans="2:19">
      <c r="B4" s="2"/>
      <c r="C4" s="54"/>
      <c r="D4" s="10"/>
    </row>
    <row r="5" spans="2:19">
      <c r="B5" s="2"/>
      <c r="C5" s="2"/>
      <c r="D5" s="69"/>
      <c r="O5" s="109"/>
    </row>
    <row r="6" spans="2:19" ht="15.75" thickBot="1"/>
    <row r="7" spans="2:19" s="3" customFormat="1" ht="30.75" thickBot="1">
      <c r="B7" s="11" t="s">
        <v>5</v>
      </c>
      <c r="C7" s="12" t="s">
        <v>33</v>
      </c>
      <c r="D7" s="12" t="s">
        <v>34</v>
      </c>
      <c r="E7" s="12" t="s">
        <v>35</v>
      </c>
      <c r="F7" s="12" t="s">
        <v>36</v>
      </c>
      <c r="G7" s="12" t="s">
        <v>37</v>
      </c>
      <c r="H7" s="12" t="s">
        <v>38</v>
      </c>
      <c r="I7" s="12" t="s">
        <v>39</v>
      </c>
      <c r="J7" s="12" t="s">
        <v>40</v>
      </c>
      <c r="K7" s="12" t="s">
        <v>41</v>
      </c>
      <c r="L7" s="17" t="s">
        <v>42</v>
      </c>
      <c r="M7" s="17" t="s">
        <v>43</v>
      </c>
      <c r="N7" s="98" t="s">
        <v>44</v>
      </c>
      <c r="O7" s="17" t="s">
        <v>45</v>
      </c>
      <c r="P7" s="98" t="s">
        <v>46</v>
      </c>
      <c r="Q7" s="110" t="s">
        <v>47</v>
      </c>
      <c r="R7" s="110" t="s">
        <v>48</v>
      </c>
      <c r="S7" s="110" t="s">
        <v>49</v>
      </c>
    </row>
    <row r="8" spans="2:19" ht="15.75" thickBot="1">
      <c r="B8" s="70" t="s">
        <v>8</v>
      </c>
      <c r="C8" s="13" t="s">
        <v>9</v>
      </c>
      <c r="D8" s="22">
        <v>75</v>
      </c>
      <c r="E8" s="23">
        <v>0.26500000000000001</v>
      </c>
      <c r="F8" s="24">
        <v>75</v>
      </c>
      <c r="G8" s="23">
        <v>0.252</v>
      </c>
      <c r="H8" s="25"/>
      <c r="I8" s="25"/>
      <c r="J8" s="97">
        <v>1.2999999999999999E-2</v>
      </c>
      <c r="K8" s="27">
        <v>1.583795E-2</v>
      </c>
      <c r="L8" s="28">
        <f>ABS((E8-G8)/K8)</f>
        <v>0.82081329970103523</v>
      </c>
      <c r="M8" s="75">
        <f>IFERROR(_xlfn.T.DIST.2T(L8,D8+F8-2),"Error")</f>
        <v>0.41307275405308275</v>
      </c>
      <c r="N8" s="23">
        <v>0.20200000000000001</v>
      </c>
      <c r="O8" s="105">
        <f>0.4013171^2</f>
        <v>0.16105541475240998</v>
      </c>
      <c r="P8" s="118">
        <f>IF(M8&lt;=0.1,1-(20/3)*M8,(10/27)-(10/27)*M8)</f>
        <v>0.21738046146182119</v>
      </c>
      <c r="Q8" s="111">
        <f>IF(AVERAGE(E8,G8)&gt;N8,1,1/N8*AVERAGE(E8,G8))</f>
        <v>1</v>
      </c>
      <c r="R8" s="111">
        <f>P8*Q8</f>
        <v>0.21738046146182119</v>
      </c>
      <c r="S8" s="112" t="str">
        <f>IF(R8&lt;1/3,"Bajo",IF(R8&lt;2/3,"Medio","Alto"))</f>
        <v>Bajo</v>
      </c>
    </row>
    <row r="9" spans="2:19" ht="15.75" thickBot="1">
      <c r="B9" s="70" t="s">
        <v>8</v>
      </c>
      <c r="C9" s="18" t="s">
        <v>11</v>
      </c>
      <c r="D9" s="29">
        <v>75</v>
      </c>
      <c r="E9" s="99">
        <v>0.26</v>
      </c>
      <c r="F9" s="30">
        <v>75</v>
      </c>
      <c r="G9" s="99">
        <v>0.21</v>
      </c>
      <c r="H9" s="31"/>
      <c r="I9" s="31"/>
      <c r="J9" s="101">
        <v>0.05</v>
      </c>
      <c r="K9" s="102">
        <v>6.7843879999999995E-2</v>
      </c>
      <c r="L9" s="32">
        <f t="shared" ref="L9:L15" si="0">ABS((E9-G9)/K9)</f>
        <v>0.73698615114583688</v>
      </c>
      <c r="M9" s="75">
        <f t="shared" ref="M9:M15" si="1">IFERROR(_xlfn.T.DIST.2T(L9,D9+F9-2),"Error")</f>
        <v>0.46229747771428731</v>
      </c>
      <c r="N9" s="99">
        <v>0.27800000000000002</v>
      </c>
      <c r="O9" s="106">
        <f>0.448257^2</f>
        <v>0.20093433804900002</v>
      </c>
      <c r="P9" s="118">
        <f>IF(M9&lt;=0.1,1-(20/3)*M9,(10/27)-(10/27)*M9)</f>
        <v>0.19914908232804174</v>
      </c>
      <c r="Q9" s="111">
        <f>IF(AVERAGE(E9,G9)&gt;N9,1,1/N9*AVERAGE(E9,G9))</f>
        <v>0.84532374100719421</v>
      </c>
      <c r="R9" s="111">
        <f t="shared" ref="R9:R15" si="2">P9*Q9</f>
        <v>0.16834544729168996</v>
      </c>
      <c r="S9" s="112" t="str">
        <f t="shared" ref="S9:S15" si="3">IF(R9&lt;1/3,"Bajo",IF(R9&lt;2/3,"Medio","Alto"))</f>
        <v>Bajo</v>
      </c>
    </row>
    <row r="10" spans="2:19" ht="15.75" thickBot="1">
      <c r="B10" s="70" t="s">
        <v>13</v>
      </c>
      <c r="C10" s="14" t="s">
        <v>14</v>
      </c>
      <c r="D10" s="33">
        <v>341</v>
      </c>
      <c r="E10" s="26">
        <v>0.46100000000000002</v>
      </c>
      <c r="F10" s="22">
        <v>271</v>
      </c>
      <c r="G10" s="26">
        <v>0.443</v>
      </c>
      <c r="H10" s="25">
        <v>1.2109999999999999E-2</v>
      </c>
      <c r="I10" s="25">
        <v>1.1599999999999999E-2</v>
      </c>
      <c r="J10" s="103">
        <f>E10-G10</f>
        <v>1.8000000000000016E-2</v>
      </c>
      <c r="K10" s="28">
        <f>SQRT((((D10-1)*H10+(F10-1)*I10)/(D10+F10-2))*(1/D10+1/F10))</f>
        <v>8.8715599236550945E-3</v>
      </c>
      <c r="L10" s="28">
        <f t="shared" si="0"/>
        <v>2.0289554661074747</v>
      </c>
      <c r="M10" s="75">
        <f t="shared" si="1"/>
        <v>4.289661142633186E-2</v>
      </c>
      <c r="N10" s="26">
        <v>0.39324999999999999</v>
      </c>
      <c r="O10" s="75">
        <f>0.2279435^2</f>
        <v>5.1958239192249997E-2</v>
      </c>
      <c r="P10" s="118">
        <f>IF(M10&lt;=0.1,1-(20/3)*M10,(10/27)-(10/27)*M10)</f>
        <v>0.71402259049112093</v>
      </c>
      <c r="Q10" s="111">
        <f>IF(AVERAGE(E10,G10)&gt;N10,1,1/N10*AVERAGE(E10,G10))</f>
        <v>1</v>
      </c>
      <c r="R10" s="111">
        <f t="shared" si="2"/>
        <v>0.71402259049112093</v>
      </c>
      <c r="S10" s="112" t="str">
        <f t="shared" si="3"/>
        <v>Alto</v>
      </c>
    </row>
    <row r="11" spans="2:19" ht="15.75" thickBot="1">
      <c r="B11" s="70" t="s">
        <v>13</v>
      </c>
      <c r="C11" s="16" t="s">
        <v>50</v>
      </c>
      <c r="D11" s="36">
        <v>320</v>
      </c>
      <c r="E11" s="50">
        <v>0.55800000000000005</v>
      </c>
      <c r="F11" s="37">
        <v>243</v>
      </c>
      <c r="G11" s="50">
        <v>0.45500000000000002</v>
      </c>
      <c r="H11" s="31">
        <v>3.4700000000000002E-2</v>
      </c>
      <c r="I11" s="31">
        <v>2.9499999999999998E-2</v>
      </c>
      <c r="J11" s="32">
        <f t="shared" ref="J11:J15" si="4">E11-G11</f>
        <v>0.10300000000000004</v>
      </c>
      <c r="K11" s="32">
        <f t="shared" ref="K11:K15" si="5">SQRT((((D11-1)*H11+(F11-1)*I11)/(D11+F11-2))*(1/D11+1/F11))</f>
        <v>1.5329547693197337E-2</v>
      </c>
      <c r="L11" s="32">
        <f t="shared" si="0"/>
        <v>6.7190501677820196</v>
      </c>
      <c r="M11" s="75">
        <f t="shared" si="1"/>
        <v>4.5016977341995359E-11</v>
      </c>
      <c r="N11" s="50">
        <v>0.44504999999999995</v>
      </c>
      <c r="O11" s="76">
        <f>0.1945407^2</f>
        <v>3.7846083956490001E-2</v>
      </c>
      <c r="P11" s="118">
        <f>IF(M11&lt;=0.1,1-(20/3)*M11,(10/27)-(10/27)*M11)</f>
        <v>0.99999999969988684</v>
      </c>
      <c r="Q11" s="111">
        <f>IF(AVERAGE(E11,G11)&gt;N11,1,1/N11*AVERAGE(E11,G11))</f>
        <v>1</v>
      </c>
      <c r="R11" s="111">
        <f t="shared" si="2"/>
        <v>0.99999999969988684</v>
      </c>
      <c r="S11" s="112" t="str">
        <f t="shared" si="3"/>
        <v>Alto</v>
      </c>
    </row>
    <row r="12" spans="2:19" ht="15.75" thickBot="1">
      <c r="B12" s="73" t="s">
        <v>19</v>
      </c>
      <c r="C12" s="72" t="s">
        <v>19</v>
      </c>
      <c r="D12" s="40">
        <v>341</v>
      </c>
      <c r="E12" s="100">
        <v>0.06</v>
      </c>
      <c r="F12" s="40">
        <v>271</v>
      </c>
      <c r="G12" s="100">
        <v>0.08</v>
      </c>
      <c r="H12" s="41">
        <v>2.64E-2</v>
      </c>
      <c r="I12" s="41">
        <v>1.7000000000000001E-2</v>
      </c>
      <c r="J12" s="104">
        <f t="shared" si="4"/>
        <v>-2.0000000000000004E-2</v>
      </c>
      <c r="K12" s="104">
        <f t="shared" si="5"/>
        <v>1.2135980361403861E-2</v>
      </c>
      <c r="L12" s="104">
        <f t="shared" si="0"/>
        <v>1.6479921196647727</v>
      </c>
      <c r="M12" s="75">
        <f t="shared" si="1"/>
        <v>9.9869227683959796E-2</v>
      </c>
      <c r="N12" s="100">
        <v>9.0700000000000003E-2</v>
      </c>
      <c r="O12" s="76">
        <f>0.2214908^2</f>
        <v>4.9058174484639998E-2</v>
      </c>
      <c r="P12" s="118">
        <f>IF(M12&lt;=0.1,1-(20/3)*M12,(10/27)-(10/27)*M12)</f>
        <v>0.3342051487736013</v>
      </c>
      <c r="Q12" s="111">
        <f>IF(AVERAGE(E12,G12)&gt;N12,1,1/N12*AVERAGE(E12,G12))</f>
        <v>0.77177508269018746</v>
      </c>
      <c r="R12" s="111">
        <f t="shared" si="2"/>
        <v>0.25793120633023253</v>
      </c>
      <c r="S12" s="112" t="str">
        <f t="shared" si="3"/>
        <v>Bajo</v>
      </c>
    </row>
    <row r="13" spans="2:19" ht="15.75" thickBot="1">
      <c r="B13" s="71" t="s">
        <v>21</v>
      </c>
      <c r="C13" s="19" t="s">
        <v>22</v>
      </c>
      <c r="D13" s="39">
        <v>341</v>
      </c>
      <c r="E13" s="51">
        <v>0.51319999999999999</v>
      </c>
      <c r="F13" s="43">
        <v>273</v>
      </c>
      <c r="G13" s="51">
        <v>0.86799999999999999</v>
      </c>
      <c r="H13" s="44">
        <v>0.24979999999999999</v>
      </c>
      <c r="I13" s="42">
        <v>0.1144</v>
      </c>
      <c r="J13" s="28">
        <f t="shared" si="4"/>
        <v>-0.3548</v>
      </c>
      <c r="K13" s="42">
        <f t="shared" si="5"/>
        <v>3.5364725258359868E-2</v>
      </c>
      <c r="L13" s="28">
        <f t="shared" si="0"/>
        <v>10.032595966969341</v>
      </c>
      <c r="M13" s="75">
        <f t="shared" si="1"/>
        <v>4.9482057715135758E-22</v>
      </c>
      <c r="N13" s="51">
        <v>0.87850689999999998</v>
      </c>
      <c r="O13" s="107">
        <f>0.3267045^2</f>
        <v>0.10673583032025001</v>
      </c>
      <c r="P13" s="118">
        <f>IF(M13&lt;=0.1,1-(20/3)*M13,(10/27)-(10/27)*M13)</f>
        <v>1</v>
      </c>
      <c r="Q13" s="111">
        <f>IF(AVERAGE(E13,G13)&gt;N13,1,1/N13*AVERAGE(E13,G13))</f>
        <v>0.78610651777464702</v>
      </c>
      <c r="R13" s="111">
        <f t="shared" si="2"/>
        <v>0.78610651777464702</v>
      </c>
      <c r="S13" s="112" t="str">
        <f t="shared" si="3"/>
        <v>Alto</v>
      </c>
    </row>
    <row r="14" spans="2:19" ht="15.75" thickBot="1">
      <c r="B14" s="71" t="s">
        <v>21</v>
      </c>
      <c r="C14" s="20" t="s">
        <v>24</v>
      </c>
      <c r="D14" s="117">
        <v>341</v>
      </c>
      <c r="E14" s="52">
        <v>0.92079999999999995</v>
      </c>
      <c r="F14" s="46">
        <v>273</v>
      </c>
      <c r="G14" s="52">
        <v>0.97099999999999997</v>
      </c>
      <c r="H14" s="45">
        <v>7.1999999999999995E-2</v>
      </c>
      <c r="I14" s="45">
        <v>2.8000000000000001E-2</v>
      </c>
      <c r="J14" s="35">
        <f t="shared" si="4"/>
        <v>-5.0200000000000022E-2</v>
      </c>
      <c r="K14" s="45">
        <f t="shared" si="5"/>
        <v>1.8598392857125015E-2</v>
      </c>
      <c r="L14" s="34">
        <f t="shared" si="0"/>
        <v>2.6991579533587755</v>
      </c>
      <c r="M14" s="75">
        <f t="shared" si="1"/>
        <v>7.1435236220589119E-3</v>
      </c>
      <c r="N14" s="51">
        <v>0.87850689999999998</v>
      </c>
      <c r="O14" s="107">
        <f t="shared" ref="O14:O15" si="6">0.3267045^2</f>
        <v>0.10673583032025001</v>
      </c>
      <c r="P14" s="118">
        <f>IF(M14&lt;=0.1,1-(20/3)*M14,(10/27)-(10/27)*M14)</f>
        <v>0.95237650918627392</v>
      </c>
      <c r="Q14" s="111">
        <f>IF(AVERAGE(E14,G14)&gt;N14,1,1/N14*AVERAGE(E14,G14))</f>
        <v>1</v>
      </c>
      <c r="R14" s="111">
        <f t="shared" si="2"/>
        <v>0.95237650918627392</v>
      </c>
      <c r="S14" s="112" t="str">
        <f t="shared" si="3"/>
        <v>Alto</v>
      </c>
    </row>
    <row r="15" spans="2:19" ht="15.75" thickBot="1">
      <c r="B15" s="71" t="s">
        <v>21</v>
      </c>
      <c r="C15" s="21" t="s">
        <v>25</v>
      </c>
      <c r="D15" s="29">
        <v>341</v>
      </c>
      <c r="E15" s="53">
        <v>0.9677</v>
      </c>
      <c r="F15" s="48">
        <v>273</v>
      </c>
      <c r="G15" s="53">
        <v>0.98899999999999999</v>
      </c>
      <c r="H15" s="47">
        <v>3.1E-2</v>
      </c>
      <c r="I15" s="49">
        <v>1.0800000000000001E-2</v>
      </c>
      <c r="J15" s="38">
        <f t="shared" si="4"/>
        <v>-2.1299999999999986E-2</v>
      </c>
      <c r="K15" s="47">
        <f t="shared" si="5"/>
        <v>1.2051920075524979E-2</v>
      </c>
      <c r="L15" s="32">
        <f t="shared" si="0"/>
        <v>1.7673532405227275</v>
      </c>
      <c r="M15" s="75">
        <f t="shared" si="1"/>
        <v>7.7667382963748977E-2</v>
      </c>
      <c r="N15" s="51">
        <v>0.87850689999999998</v>
      </c>
      <c r="O15" s="107">
        <f t="shared" si="6"/>
        <v>0.10673583032025001</v>
      </c>
      <c r="P15" s="118">
        <f>IF(M15&lt;=0.1,1-(20/3)*M15,(10/27)-(10/27)*M15)</f>
        <v>0.48221744690834012</v>
      </c>
      <c r="Q15" s="111">
        <f>IF(AVERAGE(E15,G15)&gt;N15,1,1/N15*AVERAGE(E15,G15))</f>
        <v>1</v>
      </c>
      <c r="R15" s="111">
        <f t="shared" si="2"/>
        <v>0.48221744690834012</v>
      </c>
      <c r="S15" s="112" t="str">
        <f t="shared" si="3"/>
        <v>Medio</v>
      </c>
    </row>
    <row r="16" spans="2:19">
      <c r="B16" s="2"/>
      <c r="C16" s="2"/>
      <c r="D16" s="69"/>
      <c r="F16" s="2"/>
      <c r="G16" s="2"/>
      <c r="H16" s="2"/>
      <c r="I16" s="2"/>
      <c r="J16" s="2"/>
      <c r="K16" s="2"/>
      <c r="L16" s="2"/>
      <c r="M16" s="4"/>
      <c r="N16" s="2"/>
      <c r="O16" s="2"/>
      <c r="P16" s="2"/>
      <c r="Q16" s="74"/>
    </row>
    <row r="17" spans="5:16">
      <c r="E17" s="15"/>
      <c r="N17" s="108"/>
      <c r="P17" s="1" t="str">
        <f>IFERROR(VLOOKUP(#REF!,#REF!,4,FALSE),"")</f>
        <v/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10" zoomScale="110" zoomScaleNormal="110" zoomScalePageLayoutView="110" workbookViewId="0">
      <selection activeCell="B16" sqref="B16"/>
    </sheetView>
  </sheetViews>
  <sheetFormatPr baseColWidth="10" defaultColWidth="11.42578125" defaultRowHeight="15"/>
  <cols>
    <col min="1" max="1" width="19.140625" customWidth="1"/>
    <col min="2" max="2" width="24.85546875" customWidth="1"/>
    <col min="3" max="3" width="29.7109375" customWidth="1"/>
    <col min="4" max="4" width="56.140625" customWidth="1"/>
  </cols>
  <sheetData>
    <row r="1" spans="1:4" ht="15.75" thickBot="1">
      <c r="A1" s="119" t="s">
        <v>0</v>
      </c>
      <c r="B1" s="120"/>
      <c r="C1" s="120"/>
      <c r="D1" s="120"/>
    </row>
    <row r="2" spans="1:4" ht="117.95" customHeight="1">
      <c r="A2" s="55" t="s">
        <v>1</v>
      </c>
      <c r="B2" s="121" t="s">
        <v>2</v>
      </c>
      <c r="C2" s="122"/>
      <c r="D2" s="123"/>
    </row>
    <row r="3" spans="1:4" ht="15" customHeight="1" thickBot="1">
      <c r="A3" s="133" t="s">
        <v>3</v>
      </c>
      <c r="B3" s="124" t="s">
        <v>4</v>
      </c>
      <c r="C3" s="125"/>
      <c r="D3" s="126"/>
    </row>
    <row r="4" spans="1:4" ht="15.75" thickBot="1">
      <c r="A4" s="133"/>
      <c r="B4" s="65" t="s">
        <v>5</v>
      </c>
      <c r="C4" s="66" t="s">
        <v>6</v>
      </c>
      <c r="D4" s="67" t="s">
        <v>7</v>
      </c>
    </row>
    <row r="5" spans="1:4" ht="45">
      <c r="A5" s="133"/>
      <c r="B5" s="134" t="s">
        <v>8</v>
      </c>
      <c r="C5" s="61" t="s">
        <v>9</v>
      </c>
      <c r="D5" s="64" t="s">
        <v>10</v>
      </c>
    </row>
    <row r="6" spans="1:4" ht="45">
      <c r="A6" s="133"/>
      <c r="B6" s="135"/>
      <c r="C6" s="62" t="s">
        <v>11</v>
      </c>
      <c r="D6" s="64" t="s">
        <v>12</v>
      </c>
    </row>
    <row r="7" spans="1:4" ht="45">
      <c r="A7" s="133"/>
      <c r="B7" s="136" t="s">
        <v>13</v>
      </c>
      <c r="C7" s="62" t="s">
        <v>14</v>
      </c>
      <c r="D7" s="59" t="s">
        <v>15</v>
      </c>
    </row>
    <row r="8" spans="1:4" ht="45">
      <c r="A8" s="133"/>
      <c r="B8" s="136"/>
      <c r="C8" s="62" t="s">
        <v>16</v>
      </c>
      <c r="D8" s="60" t="s">
        <v>17</v>
      </c>
    </row>
    <row r="9" spans="1:4" ht="75">
      <c r="A9" s="133"/>
      <c r="B9" s="58" t="s">
        <v>18</v>
      </c>
      <c r="C9" s="68" t="s">
        <v>19</v>
      </c>
      <c r="D9" s="59" t="s">
        <v>20</v>
      </c>
    </row>
    <row r="10" spans="1:4" ht="60">
      <c r="A10" s="133"/>
      <c r="B10" s="136" t="s">
        <v>21</v>
      </c>
      <c r="C10" s="62" t="s">
        <v>22</v>
      </c>
      <c r="D10" s="59" t="s">
        <v>23</v>
      </c>
    </row>
    <row r="11" spans="1:4" ht="60">
      <c r="A11" s="133"/>
      <c r="B11" s="136"/>
      <c r="C11" s="62" t="s">
        <v>24</v>
      </c>
      <c r="D11" s="59" t="s">
        <v>23</v>
      </c>
    </row>
    <row r="12" spans="1:4" ht="60.75" thickBot="1">
      <c r="A12" s="133"/>
      <c r="B12" s="137"/>
      <c r="C12" s="63" t="s">
        <v>25</v>
      </c>
      <c r="D12" s="59" t="s">
        <v>23</v>
      </c>
    </row>
    <row r="13" spans="1:4" ht="90.95" customHeight="1">
      <c r="A13" s="56" t="s">
        <v>85</v>
      </c>
      <c r="B13" s="127" t="s">
        <v>26</v>
      </c>
      <c r="C13" s="128"/>
      <c r="D13" s="129"/>
    </row>
    <row r="14" spans="1:4" ht="15.75" thickBot="1">
      <c r="A14" s="57" t="s">
        <v>27</v>
      </c>
      <c r="B14" s="130" t="s">
        <v>28</v>
      </c>
      <c r="C14" s="131"/>
      <c r="D14" s="132"/>
    </row>
  </sheetData>
  <mergeCells count="9">
    <mergeCell ref="A1:D1"/>
    <mergeCell ref="B2:D2"/>
    <mergeCell ref="B3:D3"/>
    <mergeCell ref="B13:D13"/>
    <mergeCell ref="B14:D14"/>
    <mergeCell ref="A3:A12"/>
    <mergeCell ref="B5:B6"/>
    <mergeCell ref="B7:B8"/>
    <mergeCell ref="B10:B12"/>
  </mergeCells>
  <hyperlinks>
    <hyperlink ref="B4:C4" location="'Dimensiones IPM'!A1" display="Dimensiones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http://schemas.microsoft.com/sharepoint/v3">Inglés</Language>
    <_Source xmlns="http://schemas.microsoft.com/sharepoint/v3/fields" xsi:nil="true"/>
    <_DCDateModified xmlns="http://schemas.microsoft.com/sharepoint/v3/fields" xsi:nil="true"/>
    <_Publisher xmlns="http://schemas.microsoft.com/sharepoint/v3/fields" xsi:nil="true"/>
    <_Relation xmlns="http://schemas.microsoft.com/sharepoint/v3/fields" xsi:nil="true"/>
    <_Contributor xmlns="http://schemas.microsoft.com/sharepoint/v3/fields" xsi:nil="true"/>
    <_Format xmlns="http://schemas.microsoft.com/sharepoint/v3/fields" xsi:nil="true"/>
    <_Coverage xmlns="http://schemas.microsoft.com/sharepoint/v3/fields" xsi:nil="true"/>
    <_Identifier xmlns="http://schemas.microsoft.com/sharepoint/v3/fields" xsi:nil="true"/>
    <_ResourceType xmlns="http://schemas.microsoft.com/sharepoint/v3/fields" xsi:nil="true"/>
    <_RightsManagement xmlns="http://schemas.microsoft.com/sharepoint/v3/fields" xsi:nil="true"/>
    <_DCDateCreated xmlns="http://schemas.microsoft.com/sharepoint/v3/fields" xsi:nil="true"/>
    <_dlc_DocId xmlns="af7f7f6b-44e7-444a-90a4-d02bbf46acb6">DNPOI-74-172</_dlc_DocId>
    <_dlc_DocIdUrl xmlns="af7f7f6b-44e7-444a-90a4-d02bbf46acb6">
      <Url>https://colaboracion.dnp.gov.co/CDT/_layouts/15/DocIdRedir.aspx?ID=DNPOI-74-172</Url>
      <Description>DNPOI-74-172</Description>
    </_dlc_DocIdUrl>
    <TaxCatchAll xmlns="e66aed62-a72c-4c01-bbea-3ea55ab832f6"/>
    <TaxKeywordTaxHTField xmlns="e66aed62-a72c-4c01-bbea-3ea55ab832f6">
      <Terms xmlns="http://schemas.microsoft.com/office/infopath/2007/PartnerControls"/>
    </TaxKeywordTaxHTField>
    <Anio xmlns="8c162638-6614-4e56-8311-34d9a80c445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asico DNP" ma:contentTypeID="0x01010B005296897013BAF84B858553682CCFA4C2005ECB757A642A5045B43ADD92E3B59AF6" ma:contentTypeVersion="10" ma:contentTypeDescription="Tipo de contenido basico DNP" ma:contentTypeScope="" ma:versionID="0e57454a7f706eef58e55f7727c21d68">
  <xsd:schema xmlns:xsd="http://www.w3.org/2001/XMLSchema" xmlns:xs="http://www.w3.org/2001/XMLSchema" xmlns:p="http://schemas.microsoft.com/office/2006/metadata/properties" xmlns:ns1="http://schemas.microsoft.com/sharepoint/v3" xmlns:ns2="e66aed62-a72c-4c01-bbea-3ea55ab832f6" xmlns:ns3="http://schemas.microsoft.com/sharepoint/v3/fields" xmlns:ns4="af7f7f6b-44e7-444a-90a4-d02bbf46acb6" xmlns:ns5="8c162638-6614-4e56-8311-34d9a80c445f" targetNamespace="http://schemas.microsoft.com/office/2006/metadata/properties" ma:root="true" ma:fieldsID="a1caed8a960b858e68beaca653ce6b00" ns1:_="" ns2:_="" ns3:_="" ns4:_="" ns5:_="">
    <xsd:import namespace="http://schemas.microsoft.com/sharepoint/v3"/>
    <xsd:import namespace="e66aed62-a72c-4c01-bbea-3ea55ab832f6"/>
    <xsd:import namespace="http://schemas.microsoft.com/sharepoint/v3/fields"/>
    <xsd:import namespace="af7f7f6b-44e7-444a-90a4-d02bbf46acb6"/>
    <xsd:import namespace="8c162638-6614-4e56-8311-34d9a80c445f"/>
    <xsd:element name="properties">
      <xsd:complexType>
        <xsd:sequence>
          <xsd:element name="documentManagement">
            <xsd:complexType>
              <xsd:all>
                <xsd:element ref="ns3:_Contributor" minOccurs="0"/>
                <xsd:element ref="ns3:_Coverage" minOccurs="0"/>
                <xsd:element ref="ns3:_DCDateCreated" minOccurs="0"/>
                <xsd:element ref="ns3:_DCDateModified" minOccurs="0"/>
                <xsd:element ref="ns3:_Format" minOccurs="0"/>
                <xsd:element ref="ns3:_Identifier" minOccurs="0"/>
                <xsd:element ref="ns1:Language" minOccurs="0"/>
                <xsd:element ref="ns3:_Publisher" minOccurs="0"/>
                <xsd:element ref="ns3:_Relation" minOccurs="0"/>
                <xsd:element ref="ns3:_RightsManagement" minOccurs="0"/>
                <xsd:element ref="ns3:_Source" minOccurs="0"/>
                <xsd:element ref="ns3:_ResourceType" minOccurs="0"/>
                <xsd:element ref="ns4:_dlc_DocId" minOccurs="0"/>
                <xsd:element ref="ns4:_dlc_DocIdUrl" minOccurs="0"/>
                <xsd:element ref="ns4:_dlc_DocIdPersistId" minOccurs="0"/>
                <xsd:element ref="ns2:TaxKeywordTaxHTField" minOccurs="0"/>
                <xsd:element ref="ns2:TaxCatchAll" minOccurs="0"/>
                <xsd:element ref="ns2:TaxCatchAllLabel" minOccurs="0"/>
                <xsd:element ref="ns5:An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1" nillable="true" ma:displayName="Idioma" ma:default="Inglés" ma:internalName="Language">
      <xsd:simpleType>
        <xsd:union memberTypes="dms:Text">
          <xsd:simpleType>
            <xsd:restriction base="dms:Choice">
              <xsd:enumeration value="Árabe (Arabia Saudí)"/>
              <xsd:enumeration value="Búlgaro (Bulgaria)"/>
              <xsd:enumeration value="Chino (Hong Kong, RAE)"/>
              <xsd:enumeration value="Chino (República Popular China)"/>
              <xsd:enumeration value="Chino (Taiwán)"/>
              <xsd:enumeration value="Croata (Croacia)"/>
              <xsd:enumeration value="Checo (República Checa)"/>
              <xsd:enumeration value="Danés (Dinamarca)"/>
              <xsd:enumeration value="Neerlandés (Países Bajos)"/>
              <xsd:enumeration value="Inglés"/>
              <xsd:enumeration value="Estonio (Estonia)"/>
              <xsd:enumeration value="Finés (Finlandia)"/>
              <xsd:enumeration value="Francés (Francia)"/>
              <xsd:enumeration value="Alemán (Alemania)"/>
              <xsd:enumeration value="Griego (Grecia)"/>
              <xsd:enumeration value="Hebreo (Israel)"/>
              <xsd:enumeration value="Hindi (India)"/>
              <xsd:enumeration value="Húngaro (Hungría)"/>
              <xsd:enumeration value="Indonesio (Indonesia)"/>
              <xsd:enumeration value="Italiano (Italia)"/>
              <xsd:enumeration value="Japonés (Japón)"/>
              <xsd:enumeration value="Coreano (Corea)"/>
              <xsd:enumeration value="Letón (Letonia)"/>
              <xsd:enumeration value="Lituano (Lituania)"/>
              <xsd:enumeration value="Malayo (Malasia)"/>
              <xsd:enumeration value="Noruego (Bokmal) (Noruega)"/>
              <xsd:enumeration value="Polaco (Polonia)"/>
              <xsd:enumeration value="Portugués (Brasil)"/>
              <xsd:enumeration value="Portugués (Portugal)"/>
              <xsd:enumeration value="Rumano (Rumania)"/>
              <xsd:enumeration value="Ruso (Rusia)"/>
              <xsd:enumeration value="Serbio (latino) (Serbia)"/>
              <xsd:enumeration value="Eslovaco (Eslovaquia)"/>
              <xsd:enumeration value="Esloveno (Eslovenia)"/>
              <xsd:enumeration value="Español (España)"/>
              <xsd:enumeration value="Sueco (Suecia)"/>
              <xsd:enumeration value="Tailandés (Tailandia)"/>
              <xsd:enumeration value="Turco (Turquía)"/>
              <xsd:enumeration value="Ucraniano (Ucrania)"/>
              <xsd:enumeration value="Urdu (República Islámica de Pakistán)"/>
              <xsd:enumeration value="Vietnamita (Vietnam)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6aed62-a72c-4c01-bbea-3ea55ab832f6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29" nillable="true" ma:taxonomy="true" ma:internalName="TaxKeywordTaxHTField" ma:taxonomyFieldName="TaxKeyword" ma:displayName="Palabras clave de empresa" ma:fieldId="{23f27201-bee3-471e-b2e7-b64fd8b7ca38}" ma:taxonomyMulti="true" ma:sspId="05508229-2153-492e-afd9-603097ba4ff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30" nillable="true" ma:displayName="Taxonomy Catch All Column" ma:hidden="true" ma:list="{31ecad23-b85a-45da-b363-de9f6568e771}" ma:internalName="TaxCatchAll" ma:showField="CatchAllData" ma:web="af7f7f6b-44e7-444a-90a4-d02bbf46a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1" nillable="true" ma:displayName="Taxonomy Catch All Column1" ma:hidden="true" ma:list="{31ecad23-b85a-45da-b363-de9f6568e771}" ma:internalName="TaxCatchAllLabel" ma:readOnly="true" ma:showField="CatchAllDataLabel" ma:web="af7f7f6b-44e7-444a-90a4-d02bbf46a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ntributor" ma:index="4" nillable="true" ma:displayName="Colaborador" ma:description="Una o más personas u organizaciones que contribuyeron a este recurso" ma:internalName="_Contributor">
      <xsd:simpleType>
        <xsd:restriction base="dms:Note">
          <xsd:maxLength value="255"/>
        </xsd:restriction>
      </xsd:simpleType>
    </xsd:element>
    <xsd:element name="_Coverage" ma:index="5" nillable="true" ma:displayName="Cobertura" ma:description="La extensión o el ámbito" ma:internalName="_Coverage">
      <xsd:simpleType>
        <xsd:restriction base="dms:Text"/>
      </xsd:simpleType>
    </xsd:element>
    <xsd:element name="_DCDateCreated" ma:index="7" nillable="true" ma:displayName="Fecha de creación" ma:description="Fecha en la que se creó el recurso" ma:format="DateTime" ma:internalName="_DCDateCreated" ma:readOnly="false">
      <xsd:simpleType>
        <xsd:restriction base="dms:DateTime"/>
      </xsd:simpleType>
    </xsd:element>
    <xsd:element name="_DCDateModified" ma:index="8" nillable="true" ma:displayName="Fecha de modificación" ma:description="Fecha en la que se modificó el recurso por última vez" ma:format="DateTime" ma:internalName="_DCDateModified">
      <xsd:simpleType>
        <xsd:restriction base="dms:DateTime"/>
      </xsd:simpleType>
    </xsd:element>
    <xsd:element name="_Format" ma:index="9" nillable="true" ma:displayName="Formato" ma:description="Tipo de medio, formato de archivo o dimensiones" ma:internalName="_Format">
      <xsd:simpleType>
        <xsd:restriction base="dms:Text"/>
      </xsd:simpleType>
    </xsd:element>
    <xsd:element name="_Identifier" ma:index="10" nillable="true" ma:displayName="Identificador de recursos" ma:description="Cadena o número de identificación, que suele ser conforme a un sistema de identificación formal" ma:internalName="_Identifier">
      <xsd:simpleType>
        <xsd:restriction base="dms:Text"/>
      </xsd:simpleType>
    </xsd:element>
    <xsd:element name="_Publisher" ma:index="12" nillable="true" ma:displayName="Redactor" ma:description="La persona, organización o servicio que publicó este recurso" ma:internalName="_Publisher">
      <xsd:simpleType>
        <xsd:restriction base="dms:Text"/>
      </xsd:simpleType>
    </xsd:element>
    <xsd:element name="_Relation" ma:index="13" nillable="true" ma:displayName="Relación" ma:description="Referencias a los recursos relacionados" ma:internalName="_Relation">
      <xsd:simpleType>
        <xsd:restriction base="dms:Note">
          <xsd:maxLength value="255"/>
        </xsd:restriction>
      </xsd:simpleType>
    </xsd:element>
    <xsd:element name="_RightsManagement" ma:index="14" nillable="true" ma:displayName="Administración de derechos" ma:description="Información sobre los derechos mantenidos en o sobre este recurso" ma:internalName="_RightsManagement">
      <xsd:simpleType>
        <xsd:restriction base="dms:Note">
          <xsd:maxLength value="255"/>
        </xsd:restriction>
      </xsd:simpleType>
    </xsd:element>
    <xsd:element name="_Source" ma:index="15" nillable="true" ma:displayName="Origen" ma:description="Referencias a los recursos de los que se deriva este recurso" ma:internalName="_Source">
      <xsd:simpleType>
        <xsd:restriction base="dms:Note">
          <xsd:maxLength value="255"/>
        </xsd:restriction>
      </xsd:simpleType>
    </xsd:element>
    <xsd:element name="_ResourceType" ma:index="17" nillable="true" ma:displayName="Tipo de recurso" ma:description="Conjunto de categorías, funciones, géneros o niveles de agregación" ma:internalName="_ResourceTyp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2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2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162638-6614-4e56-8311-34d9a80c445f" elementFormDefault="qualified">
    <xsd:import namespace="http://schemas.microsoft.com/office/2006/documentManagement/types"/>
    <xsd:import namespace="http://schemas.microsoft.com/office/infopath/2007/PartnerControls"/>
    <xsd:element name="Anio" ma:index="33" nillable="true" ma:displayName="Año" ma:description="Defina la fecha en la que se publicó el documento o el proyecto." ma:internalName="Anio">
      <xsd:simpleType>
        <xsd:restriction base="dms:Text">
          <xsd:maxLength value="4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6" ma:displayName="Creator"/>
        <xsd:element ref="dcterms:created" minOccurs="0" maxOccurs="1"/>
        <xsd:element ref="dc:identifier" minOccurs="0" maxOccurs="1"/>
        <xsd:element name="contentType" minOccurs="0" maxOccurs="1" type="xsd:string" ma:index="23" ma:displayName="Tipo de contenido"/>
        <xsd:element ref="dc:title" maxOccurs="1" ma:index="1" ma:displayName="Título"/>
        <xsd:element ref="dc:subject" minOccurs="0" maxOccurs="1" ma:index="16" ma:displayName="Asunto"/>
        <xsd:element ref="dc:description" minOccurs="0" maxOccurs="1" ma:index="2" ma:displayName="Descripción"/>
        <xsd:element name="keywords" minOccurs="0" maxOccurs="1" type="xsd:string" ma:displayName="Palabras clave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F307C2B-B630-4636-B00D-C2DCCF153879}"/>
</file>

<file path=customXml/itemProps2.xml><?xml version="1.0" encoding="utf-8"?>
<ds:datastoreItem xmlns:ds="http://schemas.openxmlformats.org/officeDocument/2006/customXml" ds:itemID="{F9EE532D-8242-4D0D-8EB2-6D09D3CDAC55}"/>
</file>

<file path=customXml/itemProps3.xml><?xml version="1.0" encoding="utf-8"?>
<ds:datastoreItem xmlns:ds="http://schemas.openxmlformats.org/officeDocument/2006/customXml" ds:itemID="{3A66F621-E3C3-4EE3-86FE-B185F916C8F6}"/>
</file>

<file path=customXml/itemProps4.xml><?xml version="1.0" encoding="utf-8"?>
<ds:datastoreItem xmlns:ds="http://schemas.openxmlformats.org/officeDocument/2006/customXml" ds:itemID="{DB4A7E28-6834-437F-B906-1AAE6CDC5E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Ficha</vt:lpstr>
      <vt:lpstr>Llano Verde </vt:lpstr>
      <vt:lpstr>INTEGRACIÓN COMUNITARIA</vt:lpstr>
      <vt:lpstr>Ficha!Área_de_impresión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VICTIMAS-GPE-DNP</dc:creator>
  <cp:keywords/>
  <dc:description/>
  <cp:lastModifiedBy>DNP-GPE Víctimas</cp:lastModifiedBy>
  <cp:revision/>
  <dcterms:created xsi:type="dcterms:W3CDTF">2016-08-02T22:24:09Z</dcterms:created>
  <dcterms:modified xsi:type="dcterms:W3CDTF">2016-11-21T22:49:08Z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0x01010B005296897013BAF84B858553682CCFA4C2005ECB757A642A5045B43ADD92E3B59AF6</vt:lpwstr>
  </property>
  <property fmtid="{D5CDD505-2E9C-101B-9397-08002B2CF9AE}" pid="3" name="_dlc_DocIdItemGuid">
    <vt:lpwstr>f99b94e9-7dc6-45be-9851-a477bb7865d0</vt:lpwstr>
  </property>
</Properties>
</file>