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charts/colors1.xml" ContentType="application/vnd.ms-office.chartcolorstyle+xml"/>
  <Override PartName="/xl/worksheets/sheet1.xml" ContentType="application/vnd.openxmlformats-officedocument.spreadsheetml.worksheet+xml"/>
  <Override PartName="/xl/worksheets/sheet3.xml" ContentType="application/vnd.openxmlformats-officedocument.spreadsheetml.worksheet+xml"/>
  <Override PartName="/xl/charts/chart1.xml" ContentType="application/vnd.openxmlformats-officedocument.drawingml.chart+xml"/>
  <Override PartName="/xl/charts/style1.xml" ContentType="application/vnd.ms-office.chartstyle+xml"/>
  <Override PartName="/xl/theme/theme1.xml" ContentType="application/vnd.openxmlformats-officedocument.them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2.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https://planeacionnacional-my.sharepoint.com/personal/cmelo_dnp_gov_co/Documents/GPE/INTEGRACIÓN COMUNITARIA/ÍNDICE/PARA ENTIDADES/"/>
    </mc:Choice>
  </mc:AlternateContent>
  <bookViews>
    <workbookView xWindow="0" yWindow="0" windowWidth="21600" windowHeight="9510" tabRatio="800" activeTab="1"/>
  </bookViews>
  <sheets>
    <sheet name="Ficha" sheetId="3" r:id="rId1"/>
    <sheet name="LAS PALMAS" sheetId="1" r:id="rId2"/>
    <sheet name="INTEGRACIÓN COMUNITARIA" sheetId="24" r:id="rId3"/>
  </sheets>
  <externalReferences>
    <externalReference r:id="rId4"/>
    <externalReference r:id="rId5"/>
  </externalReferences>
  <definedNames>
    <definedName name="_xlnm.Print_Area" localSheetId="0">Ficha!$B$2:$W$44</definedName>
  </definedNames>
  <calcPr calcId="171026"/>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S9" i="1" l="1"/>
  <c r="T9" i="1"/>
  <c r="S10" i="1"/>
  <c r="S11" i="1"/>
  <c r="S12" i="1"/>
  <c r="S13" i="1"/>
  <c r="S14" i="1"/>
  <c r="S15" i="1"/>
  <c r="T15" i="1"/>
  <c r="S8" i="1"/>
  <c r="J8" i="1"/>
  <c r="J9" i="1"/>
  <c r="J10" i="1"/>
  <c r="R15" i="1"/>
  <c r="Q15" i="1"/>
  <c r="R14" i="1"/>
  <c r="Q14" i="1"/>
  <c r="T13" i="1"/>
  <c r="R13" i="1"/>
  <c r="Q13" i="1"/>
  <c r="R12" i="1"/>
  <c r="Q12" i="1"/>
  <c r="T12" i="1"/>
  <c r="T11" i="1"/>
  <c r="R11" i="1"/>
  <c r="Q11" i="1"/>
  <c r="R10" i="1"/>
  <c r="Q10" i="1"/>
  <c r="T10" i="1"/>
  <c r="R9" i="1"/>
  <c r="Q9" i="1"/>
  <c r="R8" i="1"/>
  <c r="Q8" i="1"/>
  <c r="T14" i="1"/>
  <c r="T8" i="1"/>
  <c r="T25" i="3"/>
  <c r="T26" i="3"/>
  <c r="T27" i="3"/>
  <c r="T28" i="3"/>
  <c r="T29" i="3"/>
  <c r="T30" i="3"/>
  <c r="T31" i="3"/>
  <c r="T24" i="3"/>
  <c r="R25" i="3"/>
  <c r="R26" i="3"/>
  <c r="R27" i="3"/>
  <c r="R28" i="3"/>
  <c r="R29" i="3"/>
  <c r="R30" i="3"/>
  <c r="R31" i="3"/>
  <c r="R24" i="3"/>
  <c r="P25" i="3"/>
  <c r="P26" i="3"/>
  <c r="P27" i="3"/>
  <c r="P28" i="3"/>
  <c r="P29" i="3"/>
  <c r="P30" i="3"/>
  <c r="P31" i="3"/>
  <c r="P24" i="3"/>
  <c r="P15" i="1"/>
  <c r="P14" i="1"/>
  <c r="P13" i="1"/>
  <c r="P12" i="1"/>
  <c r="P11" i="1"/>
  <c r="P10" i="1"/>
  <c r="P9" i="1"/>
  <c r="P8" i="1"/>
  <c r="J12" i="1"/>
  <c r="L8" i="1"/>
  <c r="M8" i="1"/>
  <c r="L9" i="1"/>
  <c r="M9" i="1"/>
  <c r="K10" i="1"/>
  <c r="L10" i="1"/>
  <c r="M10" i="1"/>
  <c r="K11" i="1"/>
  <c r="L11" i="1"/>
  <c r="M11" i="1"/>
  <c r="K12" i="1"/>
  <c r="L12" i="1"/>
  <c r="M12" i="1"/>
  <c r="K13" i="1"/>
  <c r="L13" i="1"/>
  <c r="M13" i="1"/>
  <c r="K14" i="1"/>
  <c r="L14" i="1"/>
  <c r="M14" i="1"/>
  <c r="K15" i="1"/>
  <c r="L15" i="1"/>
  <c r="M15" i="1"/>
  <c r="J24" i="3"/>
  <c r="J25" i="3"/>
  <c r="J26" i="3"/>
  <c r="W26" i="3"/>
  <c r="J27" i="3"/>
  <c r="J28" i="3"/>
  <c r="J29" i="3"/>
  <c r="J30" i="3"/>
  <c r="J31" i="3"/>
  <c r="O17" i="1"/>
  <c r="J13" i="1"/>
  <c r="J14" i="1"/>
  <c r="J15" i="1"/>
  <c r="J11" i="1"/>
  <c r="I18" i="3"/>
  <c r="K18" i="3"/>
  <c r="I16" i="3"/>
  <c r="K16" i="3"/>
  <c r="U25" i="3"/>
  <c r="Z25" i="3"/>
  <c r="N11" i="1"/>
  <c r="N10" i="1"/>
  <c r="N15" i="1"/>
  <c r="U24" i="3"/>
  <c r="Z24" i="3"/>
  <c r="N14" i="1"/>
  <c r="N13" i="1"/>
  <c r="N8" i="1"/>
  <c r="N12" i="1"/>
  <c r="U28" i="3"/>
  <c r="Y28" i="3"/>
  <c r="N9" i="1"/>
  <c r="W28" i="3"/>
  <c r="W29" i="3"/>
  <c r="W24" i="3"/>
  <c r="W30" i="3"/>
  <c r="W31" i="3"/>
  <c r="W25" i="3"/>
  <c r="Y25" i="3"/>
  <c r="I19" i="3"/>
  <c r="K19" i="3"/>
  <c r="U27" i="3"/>
  <c r="U31" i="3"/>
  <c r="U30" i="3"/>
  <c r="I17" i="3"/>
  <c r="Y24" i="3"/>
  <c r="Z28" i="3"/>
  <c r="U29" i="3"/>
  <c r="U26" i="3"/>
  <c r="Z30" i="3"/>
  <c r="Y30" i="3"/>
  <c r="Z31" i="3"/>
  <c r="Y31" i="3"/>
  <c r="Z27" i="3"/>
  <c r="Y27" i="3"/>
  <c r="Z26" i="3"/>
  <c r="Y26" i="3"/>
  <c r="K17" i="3"/>
  <c r="R11" i="3"/>
  <c r="Y29" i="3"/>
  <c r="Z29" i="3"/>
</calcChain>
</file>

<file path=xl/sharedStrings.xml><?xml version="1.0" encoding="utf-8"?>
<sst xmlns="http://schemas.openxmlformats.org/spreadsheetml/2006/main" count="133" uniqueCount="98">
  <si>
    <t>ÍNDICE DE NECESIDADES DE INTEGRACIÓN COMUNITARIA</t>
  </si>
  <si>
    <t>INTEGRACIÓN COMUNITARIA</t>
  </si>
  <si>
    <t>La integración comunitaria es un proceso gradual de reconstrucción o fortalecimiento de tejido social que comprende dos ámbitos: 
i) integración social: que implica el acceso de los distintos miembros a bienes y servicios que le permitan gozar de sus derechos económicos y sociales y acceder a la riqueza, la cultura, los bienes y el conocimiento de su entorno; 
ii) integración cultural: en el cual los miembros de una comunidad adquieren un sentido de identidad común y pertenencia al grupo social y generan o fortalecen relaciones de confianza entre sus miembros.</t>
  </si>
  <si>
    <t>Indice de Integración Comunitaria</t>
  </si>
  <si>
    <t>La propuesta del Índice de Integración comunitaria está conformada 5 dimensiones y 12 variables:</t>
  </si>
  <si>
    <t>Dimensiones</t>
  </si>
  <si>
    <t>Variables</t>
  </si>
  <si>
    <t xml:space="preserve">Descripción </t>
  </si>
  <si>
    <t>Pobreza</t>
  </si>
  <si>
    <t>IPM</t>
  </si>
  <si>
    <t xml:space="preserve">Se mide en porcentaje 0-100. Siendo 100% un alto nivel de pobreza multidimensional. Lo cual es negativo para la integración comunitaria. </t>
  </si>
  <si>
    <t>Ingresos</t>
  </si>
  <si>
    <t xml:space="preserve">Se mide en porcentaje 0-100. Siendo 100% un alto nivel en la linea de pobreza. Lo cual es negativo para la integración comunitaria. </t>
  </si>
  <si>
    <t>Capital Social</t>
  </si>
  <si>
    <t>Desconfianza</t>
  </si>
  <si>
    <t xml:space="preserve">Seis preguntas: grado de confianza de 1 a 5 . siendo 1 no confio nada y 5 confio mucho. Se toma como variable el porcentaje de personas que sienten desconfianza. </t>
  </si>
  <si>
    <t>No Confiabilidad</t>
  </si>
  <si>
    <t xml:space="preserve">Se promediaron los porcentajes de devolución de cada etapa del juego. Entre mayor sea el porcentaje mayor es la confiabilidad. Mayor confiabilidad es positivo para la integración comunitaria. (1 tratamiento y 0 el control). Se tomó como variable el porcentaje de no confiabilidad. </t>
  </si>
  <si>
    <t>No Norma Social</t>
  </si>
  <si>
    <t xml:space="preserve">Este es un juego en donde las personas pueden castigar a otras por no realizar devolución del dinero, donde 1 castiga 0 no castiga. Para la integración comunitaria es positivo que se castigue. Se tomo como variable el porcentaje de no castigo. </t>
  </si>
  <si>
    <t>No Cooperación</t>
  </si>
  <si>
    <t xml:space="preserve">Este juego es el dilema del priosionero, donde 1 coopera, 0 no coopera. Entre más cercano a 1 mejor para la integración comunitaria.  Se tomo como variable el porcentaje de no cooperación. </t>
  </si>
  <si>
    <t>No confianza en el Estado</t>
  </si>
  <si>
    <t>Estas son preguntas sobre el grado de confianza en el Estado, donde 1 (menos confianza) y 5 (mas confianza). Se tomo como variable el porcentaje de no cinfianza en el Estado.</t>
  </si>
  <si>
    <t>Arraigo</t>
  </si>
  <si>
    <t>No deseaban el Retorno</t>
  </si>
  <si>
    <t xml:space="preserve">Pregunta: Previo a la acción de reparación la mayoría de los miembros de este grupo familiar deseaban. 1.Retornar en un municipio diferente al de donde salieron. 2. Reubicarse en otro municipio. 3. Reubicarse en otro país. 4.  Reubicarse en el lugar de recepción. 5. Sin preferencias. 
En el caso de comunidades retornadas, se valora positivamente a quienes deseaban el retorno y negativamente a quienes no lo deseaban. Para ello se valoró como positivas la respuesta 1  (se le asignó un valor de 1) y como negativas las respuestas (2,3,4 y 5). Se tomó como variable el porcentaje de personas que no deseaban el retorno. </t>
  </si>
  <si>
    <t>Discriminación y segregación</t>
  </si>
  <si>
    <t>Discriminación</t>
  </si>
  <si>
    <t xml:space="preserve">Esta pregunta toma los valores dicotómicos:1 cuando ha habido discriminación y 2 cuando no ha habido discriminación. Entre más cercano al 2 es mejor para la integración comunitaria. Se tomó como variable el porcentaje de personas discriminadas. </t>
  </si>
  <si>
    <t>Participación</t>
  </si>
  <si>
    <t>No Participación JAC</t>
  </si>
  <si>
    <t xml:space="preserve">Esta pregunta toma los valores dicotómicos 1 participó, 0 no participó. Se valora positivamente para la integración comunitaria, participar en este espacio. Se tomó como variable el porcentaje de no participantes. </t>
  </si>
  <si>
    <t>No Comité de participación comunitaria</t>
  </si>
  <si>
    <t xml:space="preserve">No Consejos locales de participación </t>
  </si>
  <si>
    <t xml:space="preserve">
Según el Índice de Necesidades de Integración Comunitaria, se considera que una comunidad tiene necesidades de integrarse cuando su índice es mayor a cero. Las necesidades son bajas cuando el índice esté entre 0,1-0,33. Las necesidades son medias cuando el índice esté entre 0,34 y 0,66. Y las necesidades son altas cuando el índice esté entre 0,67 y 1. 
Este índice no nos arroja información sobre el bienestar de una comunidad sino sobre las condiciones similares entre dos grupos poblacionales que allí habiten. </t>
  </si>
  <si>
    <t>Fuente de datos:</t>
  </si>
  <si>
    <t>Datos recogidos por el Piloto desarrollado por UNAL (2015)</t>
  </si>
  <si>
    <t>Medio</t>
  </si>
  <si>
    <t>Condiciones de Vida</t>
  </si>
  <si>
    <t>Zona</t>
  </si>
  <si>
    <t>Rural Disperso</t>
  </si>
  <si>
    <t>Tipo</t>
  </si>
  <si>
    <t>Retorno</t>
  </si>
  <si>
    <t>Variable</t>
  </si>
  <si>
    <t>Tamaño  Tratamiento</t>
  </si>
  <si>
    <t>Media Tratamiento</t>
  </si>
  <si>
    <t>Tamaño Grupo Control</t>
  </si>
  <si>
    <t>Media Control</t>
  </si>
  <si>
    <t>Varianza Tratamiento</t>
  </si>
  <si>
    <t>Varianza de control</t>
  </si>
  <si>
    <t>Diferencia</t>
  </si>
  <si>
    <t>EE diff</t>
  </si>
  <si>
    <t>Estadistico</t>
  </si>
  <si>
    <t>P-Value</t>
  </si>
  <si>
    <t>Nivel</t>
  </si>
  <si>
    <t>Media Nacional</t>
  </si>
  <si>
    <t>Varianza Nacional</t>
  </si>
  <si>
    <t>Puntaje DIFF</t>
  </si>
  <si>
    <t>Puntaje nivel</t>
  </si>
  <si>
    <t>PUNTAJE TOT</t>
  </si>
  <si>
    <t>Categoria</t>
  </si>
  <si>
    <t>Falta de Confianza en el Estado</t>
  </si>
  <si>
    <t xml:space="preserve">Discriminación </t>
  </si>
  <si>
    <t>Ficha de Medición de Necesidades de Integración Comunitaria</t>
  </si>
  <si>
    <t>Información General de la Comunidad</t>
  </si>
  <si>
    <t>Departamento</t>
  </si>
  <si>
    <t>Bolívar</t>
  </si>
  <si>
    <t>Municipio</t>
  </si>
  <si>
    <t>San Jacinto</t>
  </si>
  <si>
    <t>Corregimiento</t>
  </si>
  <si>
    <t>Las Palmas</t>
  </si>
  <si>
    <t>Población Aprox.</t>
  </si>
  <si>
    <t>Nombre de la Comunidad</t>
  </si>
  <si>
    <t>Población Víctima Aprox.</t>
  </si>
  <si>
    <t>Nivel de Necesidades</t>
  </si>
  <si>
    <t>Resultado por variable</t>
  </si>
  <si>
    <t>Víctimas</t>
  </si>
  <si>
    <t>No Víctimas</t>
  </si>
  <si>
    <t>Nacional</t>
  </si>
  <si>
    <t>Necesidad</t>
  </si>
  <si>
    <t>Estadísticas de Contexto</t>
  </si>
  <si>
    <t>Categoría</t>
  </si>
  <si>
    <t>IRV</t>
  </si>
  <si>
    <t>Íncidencia del Conflicto</t>
  </si>
  <si>
    <t>ALTO</t>
  </si>
  <si>
    <t>IPM Municipal</t>
  </si>
  <si>
    <t>Desempeño Integral</t>
  </si>
  <si>
    <t>MEDIO</t>
  </si>
  <si>
    <t xml:space="preserve"> Información Cualitativa</t>
  </si>
  <si>
    <t>Análisis</t>
  </si>
  <si>
    <t>La baja diferencia entre los dos grupos se debe entender en un contexto de informalidad y constante movimiento entre la cabecera y la parte rural. Se destaca la deficiencia estructural en acceso a educación e informalidad laboral.</t>
  </si>
  <si>
    <t>Los problemas en materia de confianza se pueden leer en clave de fragmentación consecuencia del desplazamiento a diferentes zonas del país y a las diferencias en la organización del retorno entre los grupos que estaban en diferentes ciudades.</t>
  </si>
  <si>
    <t>La información cualitativa no evidencia problemáticas por discriminación en Las Palmas.</t>
  </si>
  <si>
    <t>Existen problemáticas de división en el proceso de retorno entre dos grupos de víctimas que han liderado procesos diferentes como consecuencia de  la separación de la población en el desplazamiento (San Jacinto, Cartagena, Bogotá). Esto genera competencia en el acceso a espacios de participación por intereses específicos de las organizaciones.</t>
  </si>
  <si>
    <t>Análisis General</t>
  </si>
  <si>
    <t>Es un retorno que se caracteriza por el liderago de la comunidad, con amplio acompañamiento de la UARIV, en el que debe aprovecharse la identidad campesina de sus pobladores y el esfuerzo de muchos de sus miembros por retornar. Deben tomarse medidas para manejar la competencia entre organizaciones de la misma comunidad y gestionar oferta para problemáticas estructurales como las vías y el acceso a servicios.</t>
  </si>
  <si>
    <t>Medición del índice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</si>
</sst>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164" formatCode="0.0%"/>
    <numFmt numFmtId="165" formatCode="0.000"/>
    <numFmt numFmtId="166" formatCode="0.0000"/>
    <numFmt numFmtId="167" formatCode="0.00000"/>
    <numFmt numFmtId="168" formatCode="_-* #,##0.000_-;\-* #,##0.000_-;_-* &quot;-&quot;_-;_-@_-"/>
  </numFmts>
  <fonts count="18">
    <font>
      <sz val="11"/>
      <color theme="1"/>
      <name val="Calibri"/>
      <family val="2"/>
      <scheme val="minor"/>
    </font>
    <font>
      <sz val="11"/>
      <color theme="1"/>
      <name val="Calibri"/>
      <family val="2"/>
      <scheme val="minor"/>
    </font>
    <font>
      <b/>
      <sz val="11"/>
      <color theme="1"/>
      <name val="Calibri"/>
      <family val="2"/>
      <scheme val="minor"/>
    </font>
    <font>
      <sz val="18"/>
      <color theme="1"/>
      <name val="Calibri"/>
      <family val="2"/>
      <scheme val="minor"/>
    </font>
    <font>
      <b/>
      <sz val="14"/>
      <color theme="1"/>
      <name val="Calibri"/>
      <family val="2"/>
      <scheme val="minor"/>
    </font>
    <font>
      <sz val="11"/>
      <color rgb="FFFF0000"/>
      <name val="Calibri"/>
      <family val="2"/>
      <scheme val="minor"/>
    </font>
    <font>
      <sz val="11"/>
      <name val="Calibri"/>
      <family val="2"/>
      <scheme val="minor"/>
    </font>
    <font>
      <sz val="11"/>
      <color theme="0"/>
      <name val="Calibri"/>
      <family val="2"/>
      <scheme val="minor"/>
    </font>
    <font>
      <b/>
      <sz val="11"/>
      <color theme="0"/>
      <name val="Calibri"/>
      <family val="2"/>
    </font>
    <font>
      <b/>
      <sz val="11"/>
      <color rgb="FF000000"/>
      <name val="Calibri"/>
      <family val="2"/>
    </font>
    <font>
      <sz val="11"/>
      <color theme="1"/>
      <name val="Calibri"/>
      <family val="2"/>
    </font>
    <font>
      <u/>
      <sz val="11"/>
      <color theme="10"/>
      <name val="Calibri"/>
      <family val="2"/>
    </font>
    <font>
      <b/>
      <sz val="11"/>
      <color theme="0"/>
      <name val="Calibri"/>
      <family val="2"/>
      <scheme val="minor"/>
    </font>
    <font>
      <sz val="11"/>
      <color rgb="FF000000"/>
      <name val="Calibri"/>
      <family val="2"/>
      <scheme val="minor"/>
    </font>
    <font>
      <sz val="11"/>
      <color indexed="8"/>
      <name val="Helvetica Neue"/>
    </font>
    <font>
      <sz val="9"/>
      <color theme="1"/>
      <name val="Calibri"/>
      <family val="2"/>
      <scheme val="minor"/>
    </font>
    <font>
      <sz val="14"/>
      <color theme="1"/>
      <name val="Calibri"/>
      <family val="2"/>
      <scheme val="minor"/>
    </font>
    <font>
      <sz val="16"/>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00000"/>
        <bgColor rgb="FF000000"/>
      </patternFill>
    </fill>
    <fill>
      <patternFill patternType="solid">
        <fgColor rgb="FFC00000"/>
        <bgColor indexed="64"/>
      </patternFill>
    </fill>
  </fills>
  <borders count="50">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alignment vertical="top"/>
      <protection locked="0"/>
    </xf>
    <xf numFmtId="0" fontId="14" fillId="0" borderId="0" applyNumberFormat="0" applyFill="0" applyBorder="0" applyProtection="0">
      <alignment vertical="top"/>
    </xf>
  </cellStyleXfs>
  <cellXfs count="204">
    <xf numFmtId="0" fontId="0" fillId="0" borderId="0" xfId="0"/>
    <xf numFmtId="0" fontId="0" fillId="2" borderId="0" xfId="0" applyFill="1"/>
    <xf numFmtId="0" fontId="0" fillId="2" borderId="0" xfId="0" applyFill="1" applyBorder="1"/>
    <xf numFmtId="0" fontId="0" fillId="2" borderId="0" xfId="0" applyFill="1" applyAlignment="1">
      <alignment horizontal="center" vertical="center" wrapText="1"/>
    </xf>
    <xf numFmtId="9" fontId="0" fillId="2" borderId="0" xfId="2" applyFont="1" applyFill="1" applyBorder="1"/>
    <xf numFmtId="9" fontId="0" fillId="2" borderId="0" xfId="2" applyFont="1" applyFill="1" applyBorder="1" applyAlignment="1">
      <alignment horizontal="center" vertical="center"/>
    </xf>
    <xf numFmtId="0" fontId="0" fillId="2" borderId="0" xfId="0" applyFill="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0" fillId="2" borderId="0" xfId="0" applyFill="1" applyBorder="1" applyAlignment="1">
      <alignment vertical="center"/>
    </xf>
    <xf numFmtId="9" fontId="0" fillId="2" borderId="0" xfId="2" applyFont="1"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2" fillId="2" borderId="0" xfId="0" applyFont="1" applyFill="1" applyBorder="1" applyAlignment="1">
      <alignment vertical="center" wrapText="1"/>
    </xf>
    <xf numFmtId="0" fontId="0" fillId="2" borderId="0" xfId="0" applyFill="1" applyAlignment="1">
      <alignment horizontal="center" vertical="center"/>
    </xf>
    <xf numFmtId="0" fontId="5" fillId="2" borderId="0" xfId="0" applyFont="1" applyFill="1" applyBorder="1" applyAlignment="1">
      <alignment horizontal="center" vertical="center"/>
    </xf>
    <xf numFmtId="0" fontId="0" fillId="2" borderId="16" xfId="0" applyFill="1" applyBorder="1"/>
    <xf numFmtId="0" fontId="0" fillId="0" borderId="16" xfId="0" applyBorder="1"/>
    <xf numFmtId="164" fontId="0" fillId="2" borderId="0" xfId="0" applyNumberFormat="1" applyFill="1"/>
    <xf numFmtId="0" fontId="0" fillId="0" borderId="18" xfId="0" applyFill="1" applyBorder="1"/>
    <xf numFmtId="0" fontId="0" fillId="0" borderId="16" xfId="0" applyFont="1" applyFill="1" applyBorder="1"/>
    <xf numFmtId="0" fontId="0" fillId="2" borderId="1" xfId="0" applyFont="1" applyFill="1" applyBorder="1"/>
    <xf numFmtId="0" fontId="0" fillId="2" borderId="18" xfId="0" applyFont="1" applyFill="1" applyBorder="1"/>
    <xf numFmtId="0" fontId="0" fillId="2" borderId="18" xfId="0" applyFill="1" applyBorder="1"/>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6" fillId="0" borderId="16" xfId="0" applyFont="1" applyFill="1" applyBorder="1" applyAlignment="1">
      <alignment horizontal="center"/>
    </xf>
    <xf numFmtId="2" fontId="6" fillId="0" borderId="16" xfId="0" applyNumberFormat="1" applyFont="1" applyFill="1" applyBorder="1" applyAlignment="1">
      <alignment horizontal="center"/>
    </xf>
    <xf numFmtId="0" fontId="6" fillId="0" borderId="18" xfId="0" applyFont="1" applyFill="1" applyBorder="1" applyAlignment="1">
      <alignment horizontal="center"/>
    </xf>
    <xf numFmtId="2" fontId="6" fillId="0" borderId="18" xfId="0" applyNumberFormat="1" applyFont="1" applyFill="1" applyBorder="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xf>
    <xf numFmtId="2" fontId="6" fillId="0" borderId="1" xfId="0" applyNumberFormat="1" applyFont="1" applyFill="1" applyBorder="1" applyAlignment="1">
      <alignment horizontal="center"/>
    </xf>
    <xf numFmtId="0" fontId="6" fillId="0" borderId="18" xfId="0" applyFont="1" applyFill="1" applyBorder="1" applyAlignment="1">
      <alignment horizontal="center" vertical="center"/>
    </xf>
    <xf numFmtId="1" fontId="6" fillId="0" borderId="18" xfId="0" applyNumberFormat="1" applyFont="1" applyFill="1" applyBorder="1" applyAlignment="1">
      <alignment horizontal="center"/>
    </xf>
    <xf numFmtId="0" fontId="6" fillId="0" borderId="16" xfId="0" applyFont="1" applyFill="1" applyBorder="1" applyAlignment="1">
      <alignment horizontal="center" vertical="center"/>
    </xf>
    <xf numFmtId="1" fontId="6" fillId="0" borderId="16" xfId="0" applyNumberFormat="1" applyFont="1" applyFill="1" applyBorder="1" applyAlignment="1">
      <alignment horizontal="center"/>
    </xf>
    <xf numFmtId="0" fontId="6" fillId="0" borderId="15" xfId="0" applyFont="1" applyFill="1" applyBorder="1" applyAlignment="1">
      <alignment horizontal="center" vertical="center"/>
    </xf>
    <xf numFmtId="164" fontId="6" fillId="0" borderId="16" xfId="0" applyNumberFormat="1" applyFont="1" applyFill="1" applyBorder="1" applyAlignment="1">
      <alignment horizontal="center"/>
    </xf>
    <xf numFmtId="164" fontId="6" fillId="0" borderId="16" xfId="2" applyNumberFormat="1" applyFont="1" applyFill="1" applyBorder="1" applyAlignment="1">
      <alignment horizontal="center"/>
    </xf>
    <xf numFmtId="10" fontId="6" fillId="0" borderId="18" xfId="2" applyNumberFormat="1" applyFont="1" applyFill="1" applyBorder="1" applyAlignment="1">
      <alignment horizontal="center"/>
    </xf>
    <xf numFmtId="1" fontId="6" fillId="0" borderId="18" xfId="2" applyNumberFormat="1" applyFont="1" applyFill="1" applyBorder="1" applyAlignment="1">
      <alignment horizontal="center"/>
    </xf>
    <xf numFmtId="165" fontId="6" fillId="0" borderId="18" xfId="0" applyNumberFormat="1" applyFont="1" applyFill="1" applyBorder="1" applyAlignment="1">
      <alignment horizontal="center" wrapText="1"/>
    </xf>
    <xf numFmtId="0" fontId="7" fillId="2" borderId="6" xfId="0" quotePrefix="1" applyFont="1" applyFill="1" applyBorder="1" applyAlignment="1">
      <alignment vertical="center"/>
    </xf>
    <xf numFmtId="0" fontId="0" fillId="2" borderId="0" xfId="0" applyFill="1" applyBorder="1" applyAlignment="1">
      <alignment horizontal="center"/>
    </xf>
    <xf numFmtId="0" fontId="5" fillId="2" borderId="0" xfId="0" applyFont="1" applyFill="1" applyBorder="1" applyAlignment="1">
      <alignment horizontal="center"/>
    </xf>
    <xf numFmtId="0" fontId="9" fillId="0" borderId="25" xfId="0" applyFont="1" applyFill="1" applyBorder="1" applyAlignment="1">
      <alignment vertical="center" wrapText="1"/>
    </xf>
    <xf numFmtId="0" fontId="8" fillId="4" borderId="31" xfId="3" applyFont="1" applyFill="1" applyBorder="1" applyAlignment="1" applyProtection="1">
      <alignment horizontal="center" vertical="center" wrapText="1"/>
    </xf>
    <xf numFmtId="0" fontId="8" fillId="4" borderId="32" xfId="3" applyFont="1" applyFill="1" applyBorder="1" applyAlignment="1" applyProtection="1">
      <alignment horizontal="center" vertical="center" wrapText="1"/>
    </xf>
    <xf numFmtId="0" fontId="12" fillId="4" borderId="33" xfId="0" applyFont="1" applyFill="1" applyBorder="1" applyAlignment="1">
      <alignment horizontal="center" vertical="center"/>
    </xf>
    <xf numFmtId="0" fontId="0" fillId="0" borderId="34" xfId="0" applyBorder="1"/>
    <xf numFmtId="0" fontId="0" fillId="0" borderId="35" xfId="0" applyBorder="1" applyAlignment="1">
      <alignment wrapText="1"/>
    </xf>
    <xf numFmtId="0" fontId="0" fillId="0" borderId="27" xfId="0" applyBorder="1"/>
    <xf numFmtId="0" fontId="0" fillId="0" borderId="37" xfId="0" applyBorder="1" applyAlignment="1">
      <alignment wrapText="1"/>
    </xf>
    <xf numFmtId="0" fontId="0" fillId="0" borderId="37" xfId="0" applyFill="1" applyBorder="1" applyAlignment="1">
      <alignment wrapText="1"/>
    </xf>
    <xf numFmtId="0" fontId="13" fillId="0" borderId="36" xfId="0" applyFont="1" applyFill="1" applyBorder="1" applyAlignment="1">
      <alignment horizontal="center" vertical="center"/>
    </xf>
    <xf numFmtId="0" fontId="0" fillId="0" borderId="27" xfId="0" applyBorder="1" applyAlignment="1">
      <alignment vertical="center"/>
    </xf>
    <xf numFmtId="0" fontId="0" fillId="0" borderId="39" xfId="0" applyBorder="1"/>
    <xf numFmtId="0" fontId="9" fillId="0" borderId="27" xfId="0" applyFont="1" applyFill="1" applyBorder="1" applyAlignment="1">
      <alignment vertical="center" wrapText="1"/>
    </xf>
    <xf numFmtId="0" fontId="9" fillId="0" borderId="39" xfId="0" applyFont="1" applyFill="1" applyBorder="1"/>
    <xf numFmtId="0" fontId="0" fillId="0" borderId="15" xfId="0" applyFont="1" applyFill="1" applyBorder="1"/>
    <xf numFmtId="164" fontId="6" fillId="0" borderId="18" xfId="2" applyNumberFormat="1" applyFont="1" applyFill="1" applyBorder="1" applyAlignment="1">
      <alignment horizontal="center"/>
    </xf>
    <xf numFmtId="9" fontId="6" fillId="0" borderId="15" xfId="2" applyFont="1" applyFill="1" applyBorder="1" applyAlignment="1">
      <alignment horizontal="center" vertical="center"/>
    </xf>
    <xf numFmtId="164" fontId="6" fillId="0" borderId="15" xfId="2" applyNumberFormat="1" applyFont="1" applyFill="1" applyBorder="1" applyAlignment="1">
      <alignment horizontal="center"/>
    </xf>
    <xf numFmtId="164" fontId="6" fillId="0" borderId="1" xfId="0" applyNumberFormat="1" applyFont="1" applyFill="1" applyBorder="1" applyAlignment="1">
      <alignment horizontal="center"/>
    </xf>
    <xf numFmtId="164" fontId="6" fillId="0" borderId="18" xfId="0" applyNumberFormat="1" applyFont="1" applyFill="1" applyBorder="1" applyAlignment="1">
      <alignment horizontal="center"/>
    </xf>
    <xf numFmtId="9" fontId="6" fillId="0" borderId="18" xfId="0" applyNumberFormat="1" applyFont="1" applyFill="1" applyBorder="1" applyAlignment="1">
      <alignment horizontal="center"/>
    </xf>
    <xf numFmtId="0" fontId="0" fillId="2" borderId="42" xfId="0" applyFill="1" applyBorder="1" applyAlignment="1">
      <alignment vertical="center"/>
    </xf>
    <xf numFmtId="0" fontId="0" fillId="2" borderId="0" xfId="0" applyFont="1" applyFill="1" applyAlignment="1">
      <alignment vertical="center"/>
    </xf>
    <xf numFmtId="0" fontId="0" fillId="2" borderId="0" xfId="0" applyFont="1" applyFill="1" applyBorder="1" applyAlignment="1">
      <alignment vertical="center"/>
    </xf>
    <xf numFmtId="0" fontId="0" fillId="2" borderId="5" xfId="0" applyFont="1" applyFill="1" applyBorder="1" applyAlignment="1">
      <alignment vertical="center"/>
    </xf>
    <xf numFmtId="0" fontId="0" fillId="2" borderId="6" xfId="0" applyFont="1" applyFill="1" applyBorder="1" applyAlignment="1">
      <alignment vertical="center"/>
    </xf>
    <xf numFmtId="0" fontId="0" fillId="2" borderId="43" xfId="0" applyFont="1" applyFill="1" applyBorder="1" applyAlignment="1">
      <alignment vertical="center"/>
    </xf>
    <xf numFmtId="0" fontId="0" fillId="2" borderId="13" xfId="0" applyFont="1" applyFill="1" applyBorder="1" applyAlignment="1">
      <alignment vertical="center"/>
    </xf>
    <xf numFmtId="0" fontId="0" fillId="2" borderId="28" xfId="0" applyFont="1" applyFill="1" applyBorder="1" applyAlignment="1">
      <alignment vertical="center"/>
    </xf>
    <xf numFmtId="0" fontId="16" fillId="2" borderId="46" xfId="2" applyNumberFormat="1" applyFont="1" applyFill="1" applyBorder="1" applyAlignment="1">
      <alignment horizontal="center" vertical="center"/>
    </xf>
    <xf numFmtId="0" fontId="0" fillId="2" borderId="44" xfId="0" applyFont="1" applyFill="1" applyBorder="1" applyAlignment="1">
      <alignment vertical="center"/>
    </xf>
    <xf numFmtId="0" fontId="0" fillId="2" borderId="14" xfId="0" applyFont="1" applyFill="1" applyBorder="1" applyAlignment="1">
      <alignment vertical="center"/>
    </xf>
    <xf numFmtId="0" fontId="0" fillId="2" borderId="40" xfId="0" applyFont="1" applyFill="1" applyBorder="1" applyAlignment="1">
      <alignment vertical="center"/>
    </xf>
    <xf numFmtId="0" fontId="0" fillId="2" borderId="0" xfId="0" applyFont="1" applyFill="1" applyAlignment="1"/>
    <xf numFmtId="0" fontId="0" fillId="2" borderId="5" xfId="0" applyFont="1" applyFill="1" applyBorder="1" applyAlignment="1"/>
    <xf numFmtId="0" fontId="0" fillId="2" borderId="6" xfId="0" applyFont="1" applyFill="1" applyBorder="1" applyAlignment="1"/>
    <xf numFmtId="0" fontId="0" fillId="2" borderId="0" xfId="0" applyFill="1" applyAlignment="1"/>
    <xf numFmtId="0" fontId="0" fillId="2" borderId="5" xfId="0" applyFill="1" applyBorder="1" applyAlignment="1"/>
    <xf numFmtId="0" fontId="0" fillId="2" borderId="6" xfId="0" applyFill="1" applyBorder="1" applyAlignment="1"/>
    <xf numFmtId="0" fontId="2" fillId="0" borderId="47"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168" fontId="0" fillId="0" borderId="16" xfId="1" applyNumberFormat="1" applyFont="1" applyFill="1" applyBorder="1" applyAlignment="1">
      <alignment horizontal="center"/>
    </xf>
    <xf numFmtId="0" fontId="0" fillId="0" borderId="16" xfId="0" applyFont="1" applyFill="1" applyBorder="1" applyAlignment="1">
      <alignment horizontal="center"/>
    </xf>
    <xf numFmtId="164" fontId="0" fillId="2" borderId="16" xfId="0" applyNumberFormat="1" applyFont="1" applyFill="1" applyBorder="1" applyAlignment="1">
      <alignment horizontal="center"/>
    </xf>
    <xf numFmtId="168" fontId="5" fillId="0" borderId="16" xfId="1" applyNumberFormat="1" applyFont="1" applyFill="1" applyBorder="1" applyAlignment="1">
      <alignment horizontal="center"/>
    </xf>
    <xf numFmtId="168" fontId="0" fillId="0" borderId="18" xfId="1" applyNumberFormat="1" applyFont="1" applyFill="1" applyBorder="1" applyAlignment="1">
      <alignment horizontal="center"/>
    </xf>
    <xf numFmtId="0" fontId="0" fillId="0" borderId="18" xfId="0" applyFont="1" applyFill="1" applyBorder="1" applyAlignment="1">
      <alignment horizontal="center"/>
    </xf>
    <xf numFmtId="164" fontId="0" fillId="2" borderId="18" xfId="2" applyNumberFormat="1" applyFont="1" applyFill="1" applyBorder="1" applyAlignment="1">
      <alignment horizontal="center"/>
    </xf>
    <xf numFmtId="168" fontId="5" fillId="0" borderId="18" xfId="1" applyNumberFormat="1" applyFont="1" applyFill="1" applyBorder="1" applyAlignment="1">
      <alignment horizontal="center"/>
    </xf>
    <xf numFmtId="164" fontId="0" fillId="2" borderId="16" xfId="2" applyNumberFormat="1" applyFont="1" applyFill="1" applyBorder="1" applyAlignment="1">
      <alignment horizontal="center"/>
    </xf>
    <xf numFmtId="164" fontId="0" fillId="0" borderId="18" xfId="2" applyNumberFormat="1" applyFont="1" applyFill="1" applyBorder="1" applyAlignment="1">
      <alignment horizontal="center"/>
    </xf>
    <xf numFmtId="168" fontId="0" fillId="0" borderId="15" xfId="1" applyNumberFormat="1" applyFont="1" applyFill="1" applyBorder="1" applyAlignment="1">
      <alignment horizontal="center"/>
    </xf>
    <xf numFmtId="0" fontId="0" fillId="0" borderId="15" xfId="0" applyFont="1" applyFill="1" applyBorder="1" applyAlignment="1">
      <alignment horizontal="center"/>
    </xf>
    <xf numFmtId="164" fontId="0" fillId="0" borderId="15" xfId="2" applyNumberFormat="1" applyFont="1" applyFill="1" applyBorder="1" applyAlignment="1">
      <alignment horizontal="center" vertical="center"/>
    </xf>
    <xf numFmtId="168" fontId="0" fillId="0" borderId="16" xfId="1" applyNumberFormat="1" applyFont="1" applyFill="1" applyBorder="1" applyAlignment="1">
      <alignment horizontal="center" vertical="center"/>
    </xf>
    <xf numFmtId="165" fontId="0" fillId="0" borderId="16" xfId="0" applyNumberFormat="1" applyFont="1" applyFill="1" applyBorder="1" applyAlignment="1">
      <alignment horizontal="center" vertical="center"/>
    </xf>
    <xf numFmtId="164" fontId="0" fillId="0" borderId="16" xfId="2" applyNumberFormat="1" applyFont="1" applyFill="1" applyBorder="1" applyAlignment="1">
      <alignment horizontal="center" vertical="center"/>
    </xf>
    <xf numFmtId="168" fontId="5" fillId="0" borderId="16" xfId="1" applyNumberFormat="1" applyFont="1" applyFill="1" applyBorder="1" applyAlignment="1">
      <alignment horizontal="center" vertical="center"/>
    </xf>
    <xf numFmtId="168" fontId="0" fillId="0" borderId="1" xfId="1" applyNumberFormat="1" applyFont="1" applyFill="1" applyBorder="1" applyAlignment="1">
      <alignment horizontal="center" vertical="center"/>
    </xf>
    <xf numFmtId="165" fontId="0" fillId="0" borderId="1" xfId="0" applyNumberFormat="1" applyFont="1" applyFill="1" applyBorder="1" applyAlignment="1">
      <alignment horizontal="center" vertical="center"/>
    </xf>
    <xf numFmtId="168" fontId="0" fillId="0" borderId="18" xfId="1" applyNumberFormat="1" applyFont="1" applyFill="1" applyBorder="1" applyAlignment="1">
      <alignment horizontal="center" vertical="center"/>
    </xf>
    <xf numFmtId="165" fontId="0" fillId="0" borderId="18"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164" fontId="0" fillId="2" borderId="1" xfId="2" applyNumberFormat="1" applyFont="1" applyFill="1" applyBorder="1" applyAlignment="1">
      <alignment horizontal="center" vertical="center" wrapText="1"/>
    </xf>
    <xf numFmtId="2" fontId="16" fillId="2" borderId="46" xfId="2" applyNumberFormat="1" applyFont="1" applyFill="1" applyBorder="1" applyAlignment="1">
      <alignment horizontal="center" vertical="center"/>
    </xf>
    <xf numFmtId="166" fontId="6" fillId="0" borderId="18" xfId="0" applyNumberFormat="1" applyFont="1" applyFill="1" applyBorder="1" applyAlignment="1">
      <alignment horizontal="center"/>
    </xf>
    <xf numFmtId="167" fontId="6" fillId="0" borderId="15" xfId="0" applyNumberFormat="1" applyFont="1" applyFill="1" applyBorder="1" applyAlignment="1">
      <alignment horizontal="center"/>
    </xf>
    <xf numFmtId="0" fontId="6" fillId="0" borderId="15" xfId="0" applyFont="1" applyFill="1" applyBorder="1" applyAlignment="1">
      <alignment horizontal="center"/>
    </xf>
    <xf numFmtId="2" fontId="6" fillId="0" borderId="15" xfId="0" applyNumberFormat="1" applyFont="1" applyFill="1" applyBorder="1" applyAlignment="1">
      <alignment horizontal="center"/>
    </xf>
    <xf numFmtId="0" fontId="0" fillId="2" borderId="0" xfId="0" applyFill="1" applyBorder="1" applyAlignment="1">
      <alignment horizontal="center" vertical="center"/>
    </xf>
    <xf numFmtId="0" fontId="3" fillId="2" borderId="0" xfId="0" applyFont="1" applyFill="1" applyBorder="1" applyAlignment="1">
      <alignment horizontal="center" vertical="center"/>
    </xf>
    <xf numFmtId="41" fontId="0" fillId="2" borderId="10" xfId="1" applyFont="1" applyFill="1" applyBorder="1" applyAlignment="1">
      <alignment horizontal="center" vertical="center"/>
    </xf>
    <xf numFmtId="41" fontId="0" fillId="2" borderId="12" xfId="1"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2" fontId="0" fillId="2" borderId="0" xfId="2" applyNumberFormat="1" applyFont="1" applyFill="1" applyBorder="1" applyAlignment="1">
      <alignment horizontal="center" vertical="center"/>
    </xf>
    <xf numFmtId="0" fontId="0" fillId="2" borderId="45" xfId="0" applyFont="1" applyFill="1" applyBorder="1" applyAlignment="1">
      <alignment horizontal="left" vertical="center"/>
    </xf>
    <xf numFmtId="0" fontId="0" fillId="2" borderId="0" xfId="0" applyFont="1" applyFill="1" applyBorder="1" applyAlignment="1">
      <alignment horizontal="left" vertical="center"/>
    </xf>
    <xf numFmtId="9" fontId="0" fillId="2" borderId="10" xfId="2" applyFont="1" applyFill="1" applyBorder="1" applyAlignment="1">
      <alignment horizontal="center" vertical="center" wrapText="1"/>
    </xf>
    <xf numFmtId="9" fontId="0" fillId="2" borderId="12" xfId="2" applyFont="1" applyFill="1" applyBorder="1" applyAlignment="1">
      <alignment horizontal="center" vertical="center" wrapText="1"/>
    </xf>
    <xf numFmtId="0" fontId="2" fillId="2" borderId="0" xfId="0" applyFon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43" xfId="0" applyFill="1" applyBorder="1" applyAlignment="1">
      <alignment horizontal="center" vertical="center"/>
    </xf>
    <xf numFmtId="0" fontId="0" fillId="2" borderId="13" xfId="0" applyFill="1" applyBorder="1" applyAlignment="1">
      <alignment horizontal="center" vertical="center"/>
    </xf>
    <xf numFmtId="0" fontId="0" fillId="2" borderId="28" xfId="0" applyFill="1" applyBorder="1" applyAlignment="1">
      <alignment horizontal="center" vertical="center"/>
    </xf>
    <xf numFmtId="0" fontId="0" fillId="2" borderId="45" xfId="0" applyFill="1" applyBorder="1" applyAlignment="1">
      <alignment horizontal="center" vertical="center"/>
    </xf>
    <xf numFmtId="0" fontId="0" fillId="2" borderId="0" xfId="0" applyFill="1" applyBorder="1" applyAlignment="1">
      <alignment horizontal="center" vertical="center"/>
    </xf>
    <xf numFmtId="0" fontId="0" fillId="2" borderId="46" xfId="0" applyFill="1" applyBorder="1" applyAlignment="1">
      <alignment horizontal="center" vertical="center"/>
    </xf>
    <xf numFmtId="0" fontId="0" fillId="2" borderId="44" xfId="0" applyFill="1" applyBorder="1" applyAlignment="1">
      <alignment horizontal="center" vertical="center"/>
    </xf>
    <xf numFmtId="0" fontId="0" fillId="2" borderId="14" xfId="0" applyFill="1" applyBorder="1" applyAlignment="1">
      <alignment horizontal="center" vertical="center"/>
    </xf>
    <xf numFmtId="0" fontId="0" fillId="2" borderId="40" xfId="0" applyFill="1" applyBorder="1" applyAlignment="1">
      <alignment horizontal="center" vertical="center"/>
    </xf>
    <xf numFmtId="0" fontId="2" fillId="2" borderId="0" xfId="0" applyFont="1" applyFill="1" applyBorder="1" applyAlignment="1">
      <alignment horizontal="center"/>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9" fontId="0" fillId="2" borderId="0" xfId="0" applyNumberFormat="1" applyFont="1" applyFill="1" applyBorder="1" applyAlignment="1">
      <alignment horizontal="center" vertical="center"/>
    </xf>
    <xf numFmtId="0" fontId="0" fillId="2" borderId="43"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40" xfId="0" applyFill="1" applyBorder="1" applyAlignment="1">
      <alignment horizontal="center" vertical="center" wrapText="1"/>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0" fillId="0" borderId="12" xfId="0"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10" fontId="2" fillId="0" borderId="10" xfId="0" applyNumberFormat="1" applyFont="1" applyFill="1" applyBorder="1" applyAlignment="1">
      <alignment horizontal="center" vertical="center" wrapText="1"/>
    </xf>
    <xf numFmtId="10" fontId="2" fillId="0" borderId="11" xfId="0" applyNumberFormat="1" applyFont="1" applyFill="1" applyBorder="1" applyAlignment="1">
      <alignment horizontal="center" vertical="center" wrapText="1"/>
    </xf>
    <xf numFmtId="10" fontId="2" fillId="0" borderId="12" xfId="0" applyNumberFormat="1" applyFont="1" applyFill="1" applyBorder="1" applyAlignment="1">
      <alignment horizontal="center" vertical="center" wrapText="1"/>
    </xf>
    <xf numFmtId="9" fontId="3" fillId="2" borderId="14" xfId="2" applyFont="1" applyFill="1" applyBorder="1" applyAlignment="1">
      <alignment horizontal="center"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3" fillId="2" borderId="0" xfId="0" applyFont="1" applyFill="1" applyBorder="1" applyAlignment="1">
      <alignment horizontal="center" vertical="center"/>
    </xf>
    <xf numFmtId="41" fontId="0" fillId="0" borderId="10" xfId="1" applyFont="1" applyFill="1" applyBorder="1" applyAlignment="1">
      <alignment horizontal="right" vertical="center"/>
    </xf>
    <xf numFmtId="41" fontId="0" fillId="0" borderId="12" xfId="1" applyFont="1" applyFill="1" applyBorder="1" applyAlignment="1">
      <alignment horizontal="right" vertical="center"/>
    </xf>
    <xf numFmtId="0" fontId="0" fillId="0" borderId="10" xfId="0" applyFill="1" applyBorder="1" applyAlignment="1">
      <alignment horizontal="right" vertical="center"/>
    </xf>
    <xf numFmtId="0" fontId="0" fillId="0" borderId="11" xfId="0" applyFill="1" applyBorder="1" applyAlignment="1">
      <alignment horizontal="right" vertical="center"/>
    </xf>
    <xf numFmtId="0" fontId="0" fillId="0" borderId="12" xfId="0" applyFill="1" applyBorder="1" applyAlignment="1">
      <alignment horizontal="right" vertical="center"/>
    </xf>
    <xf numFmtId="9" fontId="3" fillId="2" borderId="13" xfId="2" applyFont="1" applyFill="1" applyBorder="1" applyAlignment="1">
      <alignment horizontal="center" vertical="center"/>
    </xf>
    <xf numFmtId="2" fontId="17" fillId="2" borderId="10" xfId="2" applyNumberFormat="1" applyFont="1" applyFill="1" applyBorder="1" applyAlignment="1">
      <alignment horizontal="center" vertical="center"/>
    </xf>
    <xf numFmtId="2" fontId="17" fillId="2" borderId="11" xfId="2" applyNumberFormat="1" applyFont="1" applyFill="1" applyBorder="1" applyAlignment="1">
      <alignment horizontal="center" vertical="center"/>
    </xf>
    <xf numFmtId="2" fontId="17" fillId="2" borderId="12" xfId="2" applyNumberFormat="1" applyFont="1" applyFill="1" applyBorder="1" applyAlignment="1">
      <alignment horizontal="center" vertical="center"/>
    </xf>
    <xf numFmtId="0" fontId="4" fillId="2" borderId="0" xfId="0" applyFont="1" applyFill="1" applyBorder="1" applyAlignment="1">
      <alignment horizontal="center" vertical="center"/>
    </xf>
    <xf numFmtId="0" fontId="0" fillId="0" borderId="40"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41" xfId="0" applyFont="1" applyFill="1" applyBorder="1" applyAlignment="1">
      <alignment horizontal="left"/>
    </xf>
    <xf numFmtId="0" fontId="10" fillId="0" borderId="18" xfId="0" applyFont="1" applyFill="1" applyBorder="1" applyAlignment="1">
      <alignment horizontal="left"/>
    </xf>
    <xf numFmtId="0" fontId="10" fillId="0" borderId="22" xfId="0" applyFont="1" applyFill="1" applyBorder="1" applyAlignment="1">
      <alignment horizontal="left"/>
    </xf>
    <xf numFmtId="0" fontId="8" fillId="3" borderId="5" xfId="0" applyFont="1" applyFill="1" applyBorder="1" applyAlignment="1">
      <alignment horizontal="center" vertical="center"/>
    </xf>
    <xf numFmtId="0" fontId="8" fillId="3" borderId="0" xfId="0" applyFont="1" applyFill="1" applyBorder="1" applyAlignment="1">
      <alignment horizontal="center" vertical="center"/>
    </xf>
    <xf numFmtId="0" fontId="10" fillId="0" borderId="2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0" fillId="0" borderId="24" xfId="0" applyFont="1" applyBorder="1" applyAlignment="1">
      <alignment horizontal="center" vertical="center"/>
    </xf>
    <xf numFmtId="0" fontId="0" fillId="0" borderId="36" xfId="0" applyFont="1" applyBorder="1" applyAlignment="1">
      <alignment horizontal="center" vertical="center"/>
    </xf>
    <xf numFmtId="0" fontId="13" fillId="0" borderId="36" xfId="0" applyFont="1" applyFill="1" applyBorder="1" applyAlignment="1">
      <alignment horizontal="center" vertical="center" wrapText="1"/>
    </xf>
    <xf numFmtId="0" fontId="13" fillId="0" borderId="38" xfId="0" applyFont="1" applyFill="1" applyBorder="1" applyAlignment="1">
      <alignment horizontal="center" vertical="center" wrapText="1"/>
    </xf>
    <xf numFmtId="2" fontId="0" fillId="0" borderId="49" xfId="0" applyNumberFormat="1" applyFont="1" applyFill="1" applyBorder="1" applyAlignment="1">
      <alignment horizontal="center"/>
    </xf>
  </cellXfs>
  <cellStyles count="5">
    <cellStyle name="Hipervínculo" xfId="3" builtinId="8"/>
    <cellStyle name="Millares [0]" xfId="1" builtinId="6"/>
    <cellStyle name="Normal" xfId="0" builtinId="0"/>
    <cellStyle name="Normal 2" xfId="4"/>
    <cellStyle name="Porcentaje" xfId="2" builtinId="5"/>
  </cellStyles>
  <dxfs count="12">
    <dxf>
      <fill>
        <patternFill>
          <bgColor rgb="FFFF5050"/>
        </patternFill>
      </fill>
    </dxf>
    <dxf>
      <fill>
        <patternFill>
          <bgColor theme="7" tint="0.39994506668294322"/>
        </patternFill>
      </fill>
    </dxf>
    <dxf>
      <fill>
        <patternFill>
          <bgColor theme="9" tint="0.39994506668294322"/>
        </patternFill>
      </fill>
    </dxf>
    <dxf>
      <fill>
        <patternFill>
          <bgColor rgb="FFFF5050"/>
        </patternFill>
      </fill>
    </dxf>
    <dxf>
      <fill>
        <patternFill>
          <bgColor theme="7" tint="0.39994506668294322"/>
        </patternFill>
      </fill>
    </dxf>
    <dxf>
      <fill>
        <patternFill>
          <bgColor theme="9" tint="0.39994506668294322"/>
        </patternFill>
      </fill>
    </dxf>
    <dxf>
      <fill>
        <patternFill>
          <bgColor theme="9" tint="0.39994506668294322"/>
        </patternFill>
      </fill>
    </dxf>
    <dxf>
      <fill>
        <patternFill>
          <bgColor theme="7" tint="0.39994506668294322"/>
        </patternFill>
      </fill>
    </dxf>
    <dxf>
      <fill>
        <patternFill>
          <bgColor rgb="FFFF5050"/>
        </patternFill>
      </fill>
    </dxf>
    <dxf>
      <font>
        <color auto="1"/>
      </font>
      <fill>
        <patternFill>
          <bgColor theme="9" tint="0.39994506668294322"/>
        </patternFill>
      </fill>
    </dxf>
    <dxf>
      <font>
        <color auto="1"/>
      </font>
      <fill>
        <patternFill>
          <bgColor theme="7" tint="0.39994506668294322"/>
        </patternFill>
      </fill>
    </dxf>
    <dxf>
      <fill>
        <patternFill>
          <bgColor rgb="FFFF5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tx2">
                  <a:lumMod val="60000"/>
                  <a:lumOff val="40000"/>
                </a:schemeClr>
              </a:solidFill>
              <a:round/>
            </a:ln>
            <a:effectLst/>
          </c:spPr>
          <c:marker>
            <c:symbol val="none"/>
          </c:marker>
          <c:cat>
            <c:strRef>
              <c:f>Ficha!$C$16:$C$19</c:f>
              <c:strCache>
                <c:ptCount val="4"/>
                <c:pt idx="0">
                  <c:v>Pobreza</c:v>
                </c:pt>
                <c:pt idx="1">
                  <c:v>Capital Social</c:v>
                </c:pt>
                <c:pt idx="2">
                  <c:v>Discriminación </c:v>
                </c:pt>
                <c:pt idx="3">
                  <c:v>Participación</c:v>
                </c:pt>
              </c:strCache>
            </c:strRef>
          </c:cat>
          <c:val>
            <c:numRef>
              <c:f>Ficha!$I$16:$I$19</c:f>
              <c:numCache>
                <c:formatCode>0.00</c:formatCode>
                <c:ptCount val="4"/>
                <c:pt idx="0">
                  <c:v>0.31</c:v>
                </c:pt>
                <c:pt idx="1">
                  <c:v>0.45</c:v>
                </c:pt>
                <c:pt idx="2">
                  <c:v>0.27</c:v>
                </c:pt>
                <c:pt idx="3">
                  <c:v>0.84</c:v>
                </c:pt>
              </c:numCache>
            </c:numRef>
          </c:val>
          <c:extLst>
            <c:ext xmlns:c16="http://schemas.microsoft.com/office/drawing/2014/chart" uri="{C3380CC4-5D6E-409C-BE32-E72D297353CC}">
              <c16:uniqueId val="{00000000-2EB6-4D3E-949A-E05711E87FA0}"/>
            </c:ext>
          </c:extLst>
        </c:ser>
        <c:dLbls>
          <c:showLegendKey val="0"/>
          <c:showVal val="0"/>
          <c:showCatName val="0"/>
          <c:showSerName val="0"/>
          <c:showPercent val="0"/>
          <c:showBubbleSize val="0"/>
        </c:dLbls>
        <c:axId val="-2078334224"/>
        <c:axId val="-2080173776"/>
      </c:radarChart>
      <c:catAx>
        <c:axId val="-2078334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80173776"/>
        <c:crosses val="autoZero"/>
        <c:auto val="1"/>
        <c:lblAlgn val="ctr"/>
        <c:lblOffset val="100"/>
        <c:noMultiLvlLbl val="0"/>
      </c:catAx>
      <c:valAx>
        <c:axId val="-2080173776"/>
        <c:scaling>
          <c:orientation val="minMax"/>
          <c:max val="1"/>
        </c:scaling>
        <c:delete val="1"/>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crossAx val="-20783342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157369</xdr:colOff>
      <xdr:row>12</xdr:row>
      <xdr:rowOff>115956</xdr:rowOff>
    </xdr:from>
    <xdr:to>
      <xdr:col>21</xdr:col>
      <xdr:colOff>140804</xdr:colOff>
      <xdr:row>19</xdr:row>
      <xdr:rowOff>107674</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cmelo_dnp_gov_co/Documents/GPE/INTEGRACI&#211;N%20COMUNITARIA/&#205;NDICE/&#205;ndices%20con%20cualitativos/FichaIC_LAS%20PALMAS_concual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cmelo_dnp_gov_co/Documents/GPE/INTEGRACI&#211;N%20COMUNITARIA/&#205;NDICE/&#205;NDICES%20LFM%20Ajuste%2018112016%201053PM/Copia%20de%20IC_LLANO%20VERDE_Ajuste%20Puntaje_17Novv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GRACIÓN COMUNITARIA"/>
      <sheetName val="Parametros"/>
      <sheetName val="Llano Verde "/>
      <sheetName val="Ficha"/>
      <sheetName val="DesConfianza_LLV"/>
      <sheetName val="desconfianza_LLV2"/>
      <sheetName val="No ConfianzaenEstado"/>
      <sheetName val="No confiaenEstado2"/>
      <sheetName val="Discriminación"/>
      <sheetName val="Discriminación2"/>
      <sheetName val="Participación"/>
      <sheetName val="participacion2"/>
    </sheetNames>
    <sheetDataSet>
      <sheetData sheetId="0"/>
      <sheetData sheetId="1">
        <row r="9">
          <cell r="C9">
            <v>0.05</v>
          </cell>
        </row>
        <row r="10">
          <cell r="C10">
            <v>0.1</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44"/>
  <sheetViews>
    <sheetView zoomScaleNormal="100" zoomScaleSheetLayoutView="120" zoomScalePageLayoutView="115" workbookViewId="0">
      <selection activeCell="C22" sqref="C22:V22"/>
    </sheetView>
  </sheetViews>
  <sheetFormatPr baseColWidth="10" defaultColWidth="10.85546875" defaultRowHeight="18.75" customHeight="1"/>
  <cols>
    <col min="1" max="1" width="1" style="6" customWidth="1"/>
    <col min="2" max="2" width="1.42578125" style="6" customWidth="1"/>
    <col min="3" max="9" width="4" style="6" customWidth="1"/>
    <col min="10" max="10" width="12.7109375" style="6" customWidth="1"/>
    <col min="11" max="14" width="4" style="6" customWidth="1"/>
    <col min="15" max="15" width="8.28515625" style="6" customWidth="1"/>
    <col min="16" max="17" width="5.85546875" style="6" customWidth="1"/>
    <col min="18" max="18" width="6.42578125" style="6" customWidth="1"/>
    <col min="19" max="19" width="4.85546875" style="6" customWidth="1"/>
    <col min="20" max="20" width="9.5703125" style="6" customWidth="1"/>
    <col min="21" max="21" width="6.42578125" style="6" customWidth="1"/>
    <col min="22" max="22" width="7.7109375" style="6" customWidth="1"/>
    <col min="23" max="23" width="1.85546875" style="6" customWidth="1"/>
    <col min="24" max="24" width="10.85546875" style="6"/>
    <col min="25" max="26" width="10.85546875" style="6" hidden="1" customWidth="1"/>
    <col min="27" max="16384" width="10.85546875" style="6"/>
  </cols>
  <sheetData>
    <row r="1" spans="2:23" ht="18.75" customHeight="1" thickBot="1"/>
    <row r="2" spans="2:23" ht="17.25" customHeight="1">
      <c r="B2" s="7"/>
      <c r="C2" s="8"/>
      <c r="D2" s="8"/>
      <c r="E2" s="8"/>
      <c r="F2" s="8"/>
      <c r="G2" s="8"/>
      <c r="H2" s="8"/>
      <c r="I2" s="8"/>
      <c r="J2" s="8"/>
      <c r="K2" s="8"/>
      <c r="L2" s="8"/>
      <c r="M2" s="8"/>
      <c r="N2" s="8"/>
      <c r="O2" s="8"/>
      <c r="P2" s="8"/>
      <c r="Q2" s="8"/>
      <c r="R2" s="8"/>
      <c r="S2" s="8"/>
      <c r="T2" s="8"/>
      <c r="U2" s="8"/>
      <c r="V2" s="8"/>
      <c r="W2" s="9"/>
    </row>
    <row r="3" spans="2:23" ht="27" customHeight="1">
      <c r="B3" s="10"/>
      <c r="C3" s="183" t="s">
        <v>64</v>
      </c>
      <c r="D3" s="183"/>
      <c r="E3" s="183"/>
      <c r="F3" s="183"/>
      <c r="G3" s="183"/>
      <c r="H3" s="183"/>
      <c r="I3" s="183"/>
      <c r="J3" s="183"/>
      <c r="K3" s="183"/>
      <c r="L3" s="183"/>
      <c r="M3" s="183"/>
      <c r="N3" s="183"/>
      <c r="O3" s="183"/>
      <c r="P3" s="183"/>
      <c r="Q3" s="183"/>
      <c r="R3" s="183"/>
      <c r="S3" s="183"/>
      <c r="T3" s="183"/>
      <c r="U3" s="183"/>
      <c r="V3" s="183"/>
      <c r="W3" s="11"/>
    </row>
    <row r="4" spans="2:23" ht="36" customHeight="1">
      <c r="B4" s="10"/>
      <c r="C4" s="132" t="s">
        <v>65</v>
      </c>
      <c r="D4" s="132"/>
      <c r="E4" s="132"/>
      <c r="F4" s="132"/>
      <c r="G4" s="132"/>
      <c r="H4" s="132"/>
      <c r="I4" s="132"/>
      <c r="J4" s="132"/>
      <c r="K4" s="132"/>
      <c r="L4" s="132"/>
      <c r="M4" s="132"/>
      <c r="N4" s="132"/>
      <c r="O4" s="132"/>
      <c r="P4" s="132"/>
      <c r="Q4" s="132"/>
      <c r="R4" s="132"/>
      <c r="S4" s="132"/>
      <c r="T4" s="132"/>
      <c r="U4" s="132"/>
      <c r="V4" s="132"/>
      <c r="W4" s="11"/>
    </row>
    <row r="5" spans="2:23" ht="23.1" customHeight="1">
      <c r="B5" s="10"/>
      <c r="C5" s="170" t="s">
        <v>66</v>
      </c>
      <c r="D5" s="171"/>
      <c r="E5" s="171"/>
      <c r="F5" s="171"/>
      <c r="G5" s="171"/>
      <c r="H5" s="172"/>
      <c r="I5" s="176" t="s">
        <v>67</v>
      </c>
      <c r="J5" s="177"/>
      <c r="K5" s="177"/>
      <c r="L5" s="178"/>
      <c r="M5" s="121"/>
      <c r="N5" s="12"/>
      <c r="O5" s="170" t="s">
        <v>40</v>
      </c>
      <c r="P5" s="171"/>
      <c r="Q5" s="171"/>
      <c r="R5" s="171"/>
      <c r="S5" s="171"/>
      <c r="T5" s="172"/>
      <c r="U5" s="176" t="s">
        <v>41</v>
      </c>
      <c r="V5" s="178"/>
      <c r="W5" s="11"/>
    </row>
    <row r="6" spans="2:23" ht="23.1" customHeight="1">
      <c r="B6" s="10"/>
      <c r="C6" s="170" t="s">
        <v>68</v>
      </c>
      <c r="D6" s="171"/>
      <c r="E6" s="171"/>
      <c r="F6" s="171"/>
      <c r="G6" s="171"/>
      <c r="H6" s="172"/>
      <c r="I6" s="176" t="s">
        <v>69</v>
      </c>
      <c r="J6" s="177"/>
      <c r="K6" s="177"/>
      <c r="L6" s="178"/>
      <c r="M6" s="121"/>
      <c r="N6" s="12"/>
      <c r="O6" s="170" t="s">
        <v>42</v>
      </c>
      <c r="P6" s="171"/>
      <c r="Q6" s="171"/>
      <c r="R6" s="171"/>
      <c r="S6" s="171"/>
      <c r="T6" s="172"/>
      <c r="U6" s="176" t="s">
        <v>43</v>
      </c>
      <c r="V6" s="178"/>
      <c r="W6" s="11"/>
    </row>
    <row r="7" spans="2:23" ht="23.1" customHeight="1">
      <c r="B7" s="10"/>
      <c r="C7" s="170" t="s">
        <v>70</v>
      </c>
      <c r="D7" s="171"/>
      <c r="E7" s="171"/>
      <c r="F7" s="171"/>
      <c r="G7" s="171"/>
      <c r="H7" s="172"/>
      <c r="I7" s="176" t="s">
        <v>71</v>
      </c>
      <c r="J7" s="177"/>
      <c r="K7" s="177"/>
      <c r="L7" s="178"/>
      <c r="M7" s="121"/>
      <c r="N7" s="12"/>
      <c r="O7" s="170" t="s">
        <v>72</v>
      </c>
      <c r="P7" s="171"/>
      <c r="Q7" s="171"/>
      <c r="R7" s="171"/>
      <c r="S7" s="171"/>
      <c r="T7" s="172"/>
      <c r="U7" s="174">
        <v>450</v>
      </c>
      <c r="V7" s="175"/>
      <c r="W7" s="11"/>
    </row>
    <row r="8" spans="2:23" ht="23.1" customHeight="1">
      <c r="B8" s="10"/>
      <c r="C8" s="170" t="s">
        <v>73</v>
      </c>
      <c r="D8" s="171"/>
      <c r="E8" s="171"/>
      <c r="F8" s="171"/>
      <c r="G8" s="171"/>
      <c r="H8" s="172"/>
      <c r="I8" s="176" t="s">
        <v>71</v>
      </c>
      <c r="J8" s="177"/>
      <c r="K8" s="177"/>
      <c r="L8" s="178"/>
      <c r="M8" s="121"/>
      <c r="N8" s="12"/>
      <c r="O8" s="170" t="s">
        <v>74</v>
      </c>
      <c r="P8" s="171"/>
      <c r="Q8" s="171"/>
      <c r="R8" s="171"/>
      <c r="S8" s="171"/>
      <c r="T8" s="172"/>
      <c r="U8" s="174">
        <v>142</v>
      </c>
      <c r="V8" s="175"/>
      <c r="W8" s="11"/>
    </row>
    <row r="9" spans="2:23" ht="9" customHeight="1">
      <c r="B9" s="10"/>
      <c r="C9" s="12"/>
      <c r="D9" s="12"/>
      <c r="E9" s="12"/>
      <c r="F9" s="12"/>
      <c r="G9" s="12"/>
      <c r="H9" s="12"/>
      <c r="I9" s="12"/>
      <c r="J9" s="12"/>
      <c r="K9" s="12"/>
      <c r="L9" s="12"/>
      <c r="M9" s="12"/>
      <c r="N9" s="12"/>
      <c r="O9" s="12"/>
      <c r="P9" s="12"/>
      <c r="Q9" s="12"/>
      <c r="R9" s="12"/>
      <c r="S9" s="12"/>
      <c r="T9" s="12"/>
      <c r="U9" s="12"/>
      <c r="V9" s="12"/>
      <c r="W9" s="11"/>
    </row>
    <row r="10" spans="2:23" ht="18.75" hidden="1" customHeight="1">
      <c r="B10" s="10"/>
      <c r="C10" s="12"/>
      <c r="D10" s="12"/>
      <c r="E10" s="12"/>
      <c r="F10" s="12"/>
      <c r="G10" s="12"/>
      <c r="H10" s="12"/>
      <c r="I10" s="12"/>
      <c r="J10" s="12"/>
      <c r="K10" s="12"/>
      <c r="L10" s="12"/>
      <c r="M10" s="12"/>
      <c r="N10" s="12"/>
      <c r="O10" s="12"/>
      <c r="P10" s="12"/>
      <c r="Q10" s="12"/>
      <c r="R10" s="12"/>
      <c r="S10" s="169">
        <v>0</v>
      </c>
      <c r="T10" s="169"/>
      <c r="U10" s="169"/>
      <c r="V10" s="169"/>
      <c r="W10" s="11"/>
    </row>
    <row r="11" spans="2:23" s="73" customFormat="1" ht="27" customHeight="1">
      <c r="B11" s="75"/>
      <c r="C11" s="173" t="s">
        <v>75</v>
      </c>
      <c r="D11" s="173"/>
      <c r="E11" s="173"/>
      <c r="F11" s="173"/>
      <c r="G11" s="173"/>
      <c r="H11" s="173"/>
      <c r="I11" s="173"/>
      <c r="J11" s="173"/>
      <c r="K11" s="173"/>
      <c r="L11" s="173"/>
      <c r="M11" s="173"/>
      <c r="N11" s="173"/>
      <c r="O11" s="173"/>
      <c r="P11" s="173"/>
      <c r="Q11" s="173"/>
      <c r="R11" s="180">
        <f>AVERAGE(I16:I19)</f>
        <v>0.46750000000000003</v>
      </c>
      <c r="S11" s="181"/>
      <c r="T11" s="181"/>
      <c r="U11" s="181"/>
      <c r="V11" s="182"/>
      <c r="W11" s="76"/>
    </row>
    <row r="12" spans="2:23" s="73" customFormat="1" ht="27" hidden="1" customHeight="1">
      <c r="B12" s="75"/>
      <c r="C12" s="122"/>
      <c r="D12" s="122"/>
      <c r="E12" s="122"/>
      <c r="F12" s="122"/>
      <c r="G12" s="122"/>
      <c r="H12" s="122"/>
      <c r="I12" s="122"/>
      <c r="J12" s="122"/>
      <c r="K12" s="122"/>
      <c r="L12" s="122"/>
      <c r="M12" s="122"/>
      <c r="N12" s="122"/>
      <c r="O12" s="122"/>
      <c r="P12" s="122"/>
      <c r="Q12" s="122"/>
      <c r="R12" s="179">
        <v>1</v>
      </c>
      <c r="S12" s="179">
        <v>1</v>
      </c>
      <c r="T12" s="179"/>
      <c r="U12" s="179"/>
      <c r="V12" s="179"/>
      <c r="W12" s="76"/>
    </row>
    <row r="13" spans="2:23" s="73" customFormat="1" ht="9" customHeight="1">
      <c r="B13" s="75"/>
      <c r="C13" s="74"/>
      <c r="D13" s="74"/>
      <c r="E13" s="74"/>
      <c r="F13" s="74"/>
      <c r="G13" s="74"/>
      <c r="H13" s="74"/>
      <c r="I13" s="74"/>
      <c r="J13" s="74"/>
      <c r="K13" s="74"/>
      <c r="L13" s="74"/>
      <c r="M13" s="74"/>
      <c r="N13" s="74"/>
      <c r="O13" s="74"/>
      <c r="P13" s="74"/>
      <c r="Q13" s="13"/>
      <c r="R13" s="13"/>
      <c r="S13" s="74"/>
      <c r="T13" s="74"/>
      <c r="U13" s="74"/>
      <c r="V13" s="74"/>
      <c r="W13" s="76"/>
    </row>
    <row r="14" spans="2:23" s="73" customFormat="1" ht="27" hidden="1" customHeight="1">
      <c r="B14" s="75"/>
      <c r="C14" s="74"/>
      <c r="D14" s="74"/>
      <c r="E14" s="74"/>
      <c r="F14" s="74"/>
      <c r="G14" s="74"/>
      <c r="H14" s="74"/>
      <c r="I14" s="150">
        <v>1</v>
      </c>
      <c r="J14" s="150"/>
      <c r="K14" s="74"/>
      <c r="L14" s="74"/>
      <c r="M14" s="74"/>
      <c r="N14" s="74"/>
      <c r="O14" s="74"/>
      <c r="P14" s="74"/>
      <c r="Q14" s="13"/>
      <c r="R14" s="13"/>
      <c r="S14" s="74"/>
      <c r="T14" s="74"/>
      <c r="U14" s="74"/>
      <c r="V14" s="74"/>
      <c r="W14" s="76"/>
    </row>
    <row r="15" spans="2:23" s="73" customFormat="1" ht="9" customHeight="1">
      <c r="B15" s="75"/>
      <c r="C15" s="77"/>
      <c r="D15" s="78"/>
      <c r="E15" s="78"/>
      <c r="F15" s="78"/>
      <c r="G15" s="78"/>
      <c r="H15" s="78"/>
      <c r="I15" s="78"/>
      <c r="J15" s="78"/>
      <c r="K15" s="79"/>
      <c r="M15" s="5"/>
      <c r="N15" s="5"/>
      <c r="O15" s="5"/>
      <c r="P15" s="5"/>
      <c r="Q15" s="74"/>
      <c r="R15" s="5"/>
      <c r="S15" s="74"/>
      <c r="T15" s="74"/>
      <c r="U15" s="74"/>
      <c r="V15" s="74"/>
      <c r="W15" s="76"/>
    </row>
    <row r="16" spans="2:23" s="73" customFormat="1" ht="31.5" customHeight="1">
      <c r="B16" s="75"/>
      <c r="C16" s="128" t="s">
        <v>8</v>
      </c>
      <c r="D16" s="129"/>
      <c r="E16" s="129"/>
      <c r="F16" s="129"/>
      <c r="G16" s="129"/>
      <c r="H16" s="129"/>
      <c r="I16" s="127">
        <f>ROUND(AVERAGEIF('LAS PALMAS'!$B$8:$B$45,Ficha!C16,'LAS PALMAS'!$S$8:$S$45),2)</f>
        <v>0.31</v>
      </c>
      <c r="J16" s="127"/>
      <c r="K16" s="80">
        <f>I16</f>
        <v>0.31</v>
      </c>
      <c r="M16" s="5"/>
      <c r="N16" s="5"/>
      <c r="O16" s="5"/>
      <c r="P16" s="5"/>
      <c r="Q16" s="74"/>
      <c r="R16" s="5"/>
      <c r="S16" s="74"/>
      <c r="T16" s="74"/>
      <c r="U16" s="74"/>
      <c r="V16" s="74"/>
      <c r="W16" s="76"/>
    </row>
    <row r="17" spans="2:26" s="73" customFormat="1" ht="31.5" customHeight="1">
      <c r="B17" s="75"/>
      <c r="C17" s="128" t="s">
        <v>13</v>
      </c>
      <c r="D17" s="129"/>
      <c r="E17" s="129"/>
      <c r="F17" s="129"/>
      <c r="G17" s="129"/>
      <c r="H17" s="129"/>
      <c r="I17" s="127">
        <f>ROUND(AVERAGEIF('LAS PALMAS'!$B$8:$B$45,Ficha!C17,'LAS PALMAS'!$S$8:$S$45),2)</f>
        <v>0.45</v>
      </c>
      <c r="J17" s="127"/>
      <c r="K17" s="80">
        <f t="shared" ref="K17:K18" si="0">I17</f>
        <v>0.45</v>
      </c>
      <c r="M17" s="5"/>
      <c r="N17" s="5"/>
      <c r="O17" s="5"/>
      <c r="P17" s="5"/>
      <c r="Q17" s="74"/>
      <c r="R17" s="5"/>
      <c r="S17" s="74"/>
      <c r="T17" s="74"/>
      <c r="U17" s="74"/>
      <c r="V17" s="74"/>
      <c r="W17" s="76"/>
    </row>
    <row r="18" spans="2:26" s="73" customFormat="1" ht="31.5" customHeight="1">
      <c r="B18" s="75"/>
      <c r="C18" s="128" t="s">
        <v>63</v>
      </c>
      <c r="D18" s="129"/>
      <c r="E18" s="129"/>
      <c r="F18" s="129"/>
      <c r="G18" s="129"/>
      <c r="H18" s="129"/>
      <c r="I18" s="127">
        <f>ROUND(AVERAGEIF('LAS PALMAS'!$B$8:$B$45,Ficha!C18,'LAS PALMAS'!$S$8:$S$45),2)</f>
        <v>0.27</v>
      </c>
      <c r="J18" s="127"/>
      <c r="K18" s="80">
        <f t="shared" si="0"/>
        <v>0.27</v>
      </c>
      <c r="M18" s="5"/>
      <c r="N18" s="5"/>
      <c r="O18" s="5"/>
      <c r="P18" s="5"/>
      <c r="Q18" s="74"/>
      <c r="R18" s="5"/>
      <c r="S18" s="74"/>
      <c r="T18" s="74"/>
      <c r="U18" s="74"/>
      <c r="V18" s="74"/>
      <c r="W18" s="76"/>
    </row>
    <row r="19" spans="2:26" s="73" customFormat="1" ht="31.5" customHeight="1">
      <c r="B19" s="75"/>
      <c r="C19" s="128" t="s">
        <v>30</v>
      </c>
      <c r="D19" s="129"/>
      <c r="E19" s="129"/>
      <c r="F19" s="129"/>
      <c r="G19" s="129"/>
      <c r="H19" s="129"/>
      <c r="I19" s="127">
        <f>ROUND(AVERAGEIF('LAS PALMAS'!$B$8:$B$45,Ficha!C19,'LAS PALMAS'!$S$8:$S$45),2)</f>
        <v>0.84</v>
      </c>
      <c r="J19" s="127"/>
      <c r="K19" s="116">
        <f>I19</f>
        <v>0.84</v>
      </c>
      <c r="M19" s="5"/>
      <c r="N19" s="5"/>
      <c r="O19" s="5"/>
      <c r="P19" s="5"/>
      <c r="Q19" s="74"/>
      <c r="R19" s="5"/>
      <c r="S19" s="74"/>
      <c r="T19" s="74"/>
      <c r="U19" s="74"/>
      <c r="V19" s="74"/>
      <c r="W19" s="76"/>
    </row>
    <row r="20" spans="2:26" s="73" customFormat="1" ht="9" customHeight="1">
      <c r="B20" s="75"/>
      <c r="C20" s="81"/>
      <c r="D20" s="82"/>
      <c r="E20" s="82"/>
      <c r="F20" s="82"/>
      <c r="G20" s="82"/>
      <c r="H20" s="82"/>
      <c r="I20" s="82"/>
      <c r="J20" s="82"/>
      <c r="K20" s="83"/>
      <c r="M20" s="5"/>
      <c r="N20" s="5"/>
      <c r="O20" s="5"/>
      <c r="P20" s="5"/>
      <c r="Q20" s="74"/>
      <c r="R20" s="5"/>
      <c r="S20" s="74"/>
      <c r="T20" s="74"/>
      <c r="U20" s="74"/>
      <c r="V20" s="74"/>
      <c r="W20" s="76"/>
    </row>
    <row r="21" spans="2:26" s="73" customFormat="1" ht="27" hidden="1" customHeight="1">
      <c r="B21" s="75"/>
      <c r="C21" s="74"/>
      <c r="D21" s="74"/>
      <c r="E21" s="74"/>
      <c r="F21" s="74"/>
      <c r="G21" s="74"/>
      <c r="H21" s="74"/>
      <c r="I21" s="150">
        <v>0</v>
      </c>
      <c r="J21" s="150"/>
      <c r="K21" s="74"/>
      <c r="L21" s="74"/>
      <c r="M21" s="74"/>
      <c r="N21" s="74"/>
      <c r="O21" s="74"/>
      <c r="P21" s="74"/>
      <c r="Q21" s="74"/>
      <c r="R21" s="74"/>
      <c r="S21" s="74"/>
      <c r="T21" s="74"/>
      <c r="U21" s="74"/>
      <c r="V21" s="74"/>
      <c r="W21" s="76"/>
    </row>
    <row r="22" spans="2:26" s="84" customFormat="1" ht="27" customHeight="1">
      <c r="B22" s="85"/>
      <c r="C22" s="145" t="s">
        <v>76</v>
      </c>
      <c r="D22" s="145"/>
      <c r="E22" s="145"/>
      <c r="F22" s="145"/>
      <c r="G22" s="145"/>
      <c r="H22" s="145"/>
      <c r="I22" s="145"/>
      <c r="J22" s="145"/>
      <c r="K22" s="145"/>
      <c r="L22" s="145"/>
      <c r="M22" s="145"/>
      <c r="N22" s="145"/>
      <c r="O22" s="145"/>
      <c r="P22" s="145"/>
      <c r="Q22" s="145"/>
      <c r="R22" s="145"/>
      <c r="S22" s="145"/>
      <c r="T22" s="145"/>
      <c r="U22" s="145"/>
      <c r="V22" s="145"/>
      <c r="W22" s="86"/>
    </row>
    <row r="23" spans="2:26" ht="23.1" customHeight="1">
      <c r="B23" s="10"/>
      <c r="C23" s="147" t="s">
        <v>5</v>
      </c>
      <c r="D23" s="148"/>
      <c r="E23" s="148"/>
      <c r="F23" s="148"/>
      <c r="G23" s="148"/>
      <c r="H23" s="148"/>
      <c r="I23" s="149"/>
      <c r="J23" s="125" t="s">
        <v>44</v>
      </c>
      <c r="K23" s="146"/>
      <c r="L23" s="146"/>
      <c r="M23" s="146"/>
      <c r="N23" s="146"/>
      <c r="O23" s="126"/>
      <c r="P23" s="125" t="s">
        <v>77</v>
      </c>
      <c r="Q23" s="126"/>
      <c r="R23" s="125" t="s">
        <v>78</v>
      </c>
      <c r="S23" s="126"/>
      <c r="T23" s="114" t="s">
        <v>79</v>
      </c>
      <c r="U23" s="125" t="s">
        <v>80</v>
      </c>
      <c r="V23" s="126"/>
      <c r="W23" s="11"/>
    </row>
    <row r="24" spans="2:26" ht="23.1" customHeight="1">
      <c r="B24" s="10"/>
      <c r="C24" s="136" t="s">
        <v>8</v>
      </c>
      <c r="D24" s="137"/>
      <c r="E24" s="137"/>
      <c r="F24" s="137"/>
      <c r="G24" s="137"/>
      <c r="H24" s="137"/>
      <c r="I24" s="138"/>
      <c r="J24" s="133" t="str">
        <f>'LAS PALMAS'!C8</f>
        <v>IPM</v>
      </c>
      <c r="K24" s="134"/>
      <c r="L24" s="134"/>
      <c r="M24" s="134"/>
      <c r="N24" s="134"/>
      <c r="O24" s="135"/>
      <c r="P24" s="130">
        <f>'LAS PALMAS'!E8</f>
        <v>0.28699999999999998</v>
      </c>
      <c r="Q24" s="131"/>
      <c r="R24" s="130">
        <f>'LAS PALMAS'!G8</f>
        <v>0.32800000000000001</v>
      </c>
      <c r="S24" s="131"/>
      <c r="T24" s="115">
        <f>'LAS PALMAS'!O8</f>
        <v>0.20200000000000001</v>
      </c>
      <c r="U24" s="123" t="str">
        <f>'LAS PALMAS'!T8</f>
        <v>Bajo</v>
      </c>
      <c r="V24" s="124"/>
      <c r="W24" s="48">
        <f t="shared" ref="W24:W26" si="1">IF(AND(T24="Medio",P24&lt;R24),1,IF(AND(T24="Medio",P24&gt;R24),2,IF(AND(T24="Alto",P24&lt;R24),3,IF(AND(T24="Alto",P24&gt;R24),4,0))))</f>
        <v>0</v>
      </c>
      <c r="Y24" s="6">
        <f>IF(U24="Bajo",IF(P24&gt;R24,3,0),IF(U24="Alto",IF(P24&gt;R24,1,0),IF(P24&gt;R24,2,0)))</f>
        <v>0</v>
      </c>
      <c r="Z24" s="6">
        <f>IF(U24="Bajo",IF(P24&lt;R24,3,0),IF(U24="Alto",IF(P24&lt;R24,1,0),IF(P24&lt;R24,2,0)))</f>
        <v>3</v>
      </c>
    </row>
    <row r="25" spans="2:26" ht="23.1" customHeight="1">
      <c r="B25" s="10"/>
      <c r="C25" s="142"/>
      <c r="D25" s="143"/>
      <c r="E25" s="143"/>
      <c r="F25" s="143"/>
      <c r="G25" s="143"/>
      <c r="H25" s="143"/>
      <c r="I25" s="144"/>
      <c r="J25" s="133" t="str">
        <f>'LAS PALMAS'!C9</f>
        <v>Ingresos</v>
      </c>
      <c r="K25" s="134"/>
      <c r="L25" s="134"/>
      <c r="M25" s="134"/>
      <c r="N25" s="134"/>
      <c r="O25" s="135"/>
      <c r="P25" s="130">
        <f>'LAS PALMAS'!E9</f>
        <v>0.29699999999999999</v>
      </c>
      <c r="Q25" s="131"/>
      <c r="R25" s="130">
        <f>'LAS PALMAS'!G9</f>
        <v>0.44400000000000001</v>
      </c>
      <c r="S25" s="131"/>
      <c r="T25" s="115">
        <f>'LAS PALMAS'!O9</f>
        <v>0.27800000000000002</v>
      </c>
      <c r="U25" s="123" t="str">
        <f>'LAS PALMAS'!T9</f>
        <v>Bajo</v>
      </c>
      <c r="V25" s="124"/>
      <c r="W25" s="48">
        <f t="shared" si="1"/>
        <v>0</v>
      </c>
      <c r="Y25" s="6">
        <f t="shared" ref="Y25:Y31" si="2">IF(U25="Bajo",IF(P25&gt;R25,3,0),IF(U25="Alto",IF(P25&gt;R25,1,0),IF(P25&gt;R25,2,0)))</f>
        <v>0</v>
      </c>
      <c r="Z25" s="6">
        <f t="shared" ref="Z25:Z31" si="3">IF(U25="Bajo",IF(P25&lt;R25,3,0),IF(U25="Alto",IF(P25&lt;R25,1,0),IF(P25&lt;R25,2,0)))</f>
        <v>3</v>
      </c>
    </row>
    <row r="26" spans="2:26" ht="23.1" customHeight="1">
      <c r="B26" s="10"/>
      <c r="C26" s="151" t="s">
        <v>13</v>
      </c>
      <c r="D26" s="152"/>
      <c r="E26" s="152"/>
      <c r="F26" s="152"/>
      <c r="G26" s="152"/>
      <c r="H26" s="152"/>
      <c r="I26" s="153"/>
      <c r="J26" s="133" t="str">
        <f>'LAS PALMAS'!C10</f>
        <v>Desconfianza</v>
      </c>
      <c r="K26" s="134"/>
      <c r="L26" s="134"/>
      <c r="M26" s="134"/>
      <c r="N26" s="134"/>
      <c r="O26" s="135"/>
      <c r="P26" s="130">
        <f>'LAS PALMAS'!E10</f>
        <v>0.17199999999999999</v>
      </c>
      <c r="Q26" s="131"/>
      <c r="R26" s="130">
        <f>'LAS PALMAS'!G10</f>
        <v>0.28699999999999998</v>
      </c>
      <c r="S26" s="131"/>
      <c r="T26" s="115">
        <f>'LAS PALMAS'!O10</f>
        <v>0.39324999999999999</v>
      </c>
      <c r="U26" s="123" t="str">
        <f>'LAS PALMAS'!T10</f>
        <v>Medio</v>
      </c>
      <c r="V26" s="124"/>
      <c r="W26" s="48">
        <f t="shared" si="1"/>
        <v>0</v>
      </c>
      <c r="Y26" s="6">
        <f t="shared" si="2"/>
        <v>0</v>
      </c>
      <c r="Z26" s="6">
        <f t="shared" si="3"/>
        <v>2</v>
      </c>
    </row>
    <row r="27" spans="2:26" ht="23.1" customHeight="1">
      <c r="B27" s="10"/>
      <c r="C27" s="154"/>
      <c r="D27" s="155"/>
      <c r="E27" s="155"/>
      <c r="F27" s="155"/>
      <c r="G27" s="155"/>
      <c r="H27" s="155"/>
      <c r="I27" s="156"/>
      <c r="J27" s="133" t="str">
        <f>'LAS PALMAS'!C11</f>
        <v>Falta de Confianza en el Estado</v>
      </c>
      <c r="K27" s="134"/>
      <c r="L27" s="134"/>
      <c r="M27" s="134"/>
      <c r="N27" s="134"/>
      <c r="O27" s="135"/>
      <c r="P27" s="130">
        <f>'LAS PALMAS'!E11</f>
        <v>0.4365</v>
      </c>
      <c r="Q27" s="131"/>
      <c r="R27" s="130">
        <f>'LAS PALMAS'!G11</f>
        <v>0.47199999999999998</v>
      </c>
      <c r="S27" s="131"/>
      <c r="T27" s="115">
        <f>'LAS PALMAS'!O11</f>
        <v>0.44504999999999995</v>
      </c>
      <c r="U27" s="123" t="str">
        <f>'LAS PALMAS'!T11</f>
        <v>Bajo</v>
      </c>
      <c r="V27" s="124"/>
      <c r="W27" s="48"/>
      <c r="Y27" s="6">
        <f t="shared" si="2"/>
        <v>0</v>
      </c>
      <c r="Z27" s="6">
        <f t="shared" si="3"/>
        <v>3</v>
      </c>
    </row>
    <row r="28" spans="2:26" ht="23.1" customHeight="1">
      <c r="B28" s="10"/>
      <c r="C28" s="133" t="s">
        <v>63</v>
      </c>
      <c r="D28" s="134"/>
      <c r="E28" s="134"/>
      <c r="F28" s="134"/>
      <c r="G28" s="134"/>
      <c r="H28" s="134"/>
      <c r="I28" s="135"/>
      <c r="J28" s="133" t="str">
        <f>'LAS PALMAS'!C12</f>
        <v>Discriminación</v>
      </c>
      <c r="K28" s="134"/>
      <c r="L28" s="134"/>
      <c r="M28" s="134"/>
      <c r="N28" s="134"/>
      <c r="O28" s="135"/>
      <c r="P28" s="130">
        <f>'LAS PALMAS'!E12</f>
        <v>0</v>
      </c>
      <c r="Q28" s="131"/>
      <c r="R28" s="130">
        <f>'LAS PALMAS'!G12</f>
        <v>5.2999999999999999E-2</v>
      </c>
      <c r="S28" s="131"/>
      <c r="T28" s="115">
        <f>'LAS PALMAS'!O12</f>
        <v>9.9000000000000005E-2</v>
      </c>
      <c r="U28" s="123" t="str">
        <f>'LAS PALMAS'!T12</f>
        <v>Bajo</v>
      </c>
      <c r="V28" s="124"/>
      <c r="W28" s="48">
        <f>IF(AND(T28="Medio",P28&lt;R28),1,IF(AND(T28="Medio",P28&gt;R28),2,IF(AND(T28="Alto",P28&lt;R28),3,IF(AND(T28="Alto",P28&gt;R28),4,0))))</f>
        <v>0</v>
      </c>
      <c r="Y28" s="6">
        <f t="shared" si="2"/>
        <v>0</v>
      </c>
      <c r="Z28" s="6">
        <f t="shared" si="3"/>
        <v>3</v>
      </c>
    </row>
    <row r="29" spans="2:26" ht="23.1" customHeight="1">
      <c r="B29" s="10"/>
      <c r="C29" s="136" t="s">
        <v>30</v>
      </c>
      <c r="D29" s="137"/>
      <c r="E29" s="137"/>
      <c r="F29" s="137"/>
      <c r="G29" s="137"/>
      <c r="H29" s="137"/>
      <c r="I29" s="138"/>
      <c r="J29" s="133" t="str">
        <f>'LAS PALMAS'!C13</f>
        <v>No Participación JAC</v>
      </c>
      <c r="K29" s="134"/>
      <c r="L29" s="134"/>
      <c r="M29" s="134"/>
      <c r="N29" s="134"/>
      <c r="O29" s="135"/>
      <c r="P29" s="130">
        <f>'LAS PALMAS'!E13</f>
        <v>0.433</v>
      </c>
      <c r="Q29" s="131"/>
      <c r="R29" s="130">
        <f>'LAS PALMAS'!G13</f>
        <v>0.81100000000000005</v>
      </c>
      <c r="S29" s="131"/>
      <c r="T29" s="115">
        <f>'LAS PALMAS'!O13</f>
        <v>0.87850689999999998</v>
      </c>
      <c r="U29" s="123" t="str">
        <f>'LAS PALMAS'!T13</f>
        <v>Alto</v>
      </c>
      <c r="V29" s="124"/>
      <c r="W29" s="48">
        <f>IF(AND(T29="Medio",P29&lt;R29),1,IF(AND(T29="Medio",P29&gt;R29),2,IF(AND(T29="Alto",P29&lt;R29),3,IF(AND(T29="Alto",P29&gt;R29),4,0))))</f>
        <v>0</v>
      </c>
      <c r="Y29" s="6">
        <f t="shared" si="2"/>
        <v>0</v>
      </c>
      <c r="Z29" s="6">
        <f t="shared" si="3"/>
        <v>1</v>
      </c>
    </row>
    <row r="30" spans="2:26" ht="23.1" customHeight="1">
      <c r="B30" s="10"/>
      <c r="C30" s="139"/>
      <c r="D30" s="140"/>
      <c r="E30" s="140"/>
      <c r="F30" s="140"/>
      <c r="G30" s="140"/>
      <c r="H30" s="140"/>
      <c r="I30" s="141"/>
      <c r="J30" s="133" t="str">
        <f>'LAS PALMAS'!C14</f>
        <v>No Comité de participación comunitaria</v>
      </c>
      <c r="K30" s="134"/>
      <c r="L30" s="134"/>
      <c r="M30" s="134"/>
      <c r="N30" s="134"/>
      <c r="O30" s="135"/>
      <c r="P30" s="130">
        <f>'LAS PALMAS'!E14</f>
        <v>0.59199999999999997</v>
      </c>
      <c r="Q30" s="131"/>
      <c r="R30" s="130">
        <f>'LAS PALMAS'!G14</f>
        <v>0.83299999999999996</v>
      </c>
      <c r="S30" s="131"/>
      <c r="T30" s="115">
        <f>'LAS PALMAS'!O14</f>
        <v>0.87850689999999998</v>
      </c>
      <c r="U30" s="123" t="str">
        <f>'LAS PALMAS'!T14</f>
        <v>Alto</v>
      </c>
      <c r="V30" s="124"/>
      <c r="W30" s="48">
        <f>IF(AND(T30="Medio",P30&lt;R30),1,IF(AND(T30="Medio",P30&gt;R30),2,IF(AND(T30="Alto",P30&lt;R30),3,IF(AND(T30="Alto",P30&gt;R30),4,0))))</f>
        <v>0</v>
      </c>
      <c r="Y30" s="6">
        <f t="shared" si="2"/>
        <v>0</v>
      </c>
      <c r="Z30" s="6">
        <f t="shared" si="3"/>
        <v>1</v>
      </c>
    </row>
    <row r="31" spans="2:26" ht="23.1" customHeight="1">
      <c r="B31" s="10"/>
      <c r="C31" s="142"/>
      <c r="D31" s="143"/>
      <c r="E31" s="143"/>
      <c r="F31" s="143"/>
      <c r="G31" s="143"/>
      <c r="H31" s="143"/>
      <c r="I31" s="144"/>
      <c r="J31" s="133" t="str">
        <f>'LAS PALMAS'!C15</f>
        <v xml:space="preserve">No Consejos locales de participación </v>
      </c>
      <c r="K31" s="134"/>
      <c r="L31" s="134"/>
      <c r="M31" s="134"/>
      <c r="N31" s="134"/>
      <c r="O31" s="135"/>
      <c r="P31" s="130">
        <f>'LAS PALMAS'!E15</f>
        <v>0.875</v>
      </c>
      <c r="Q31" s="131"/>
      <c r="R31" s="130">
        <f>'LAS PALMAS'!G15</f>
        <v>1</v>
      </c>
      <c r="S31" s="131"/>
      <c r="T31" s="115">
        <f>'LAS PALMAS'!O15</f>
        <v>0.87850689999999998</v>
      </c>
      <c r="U31" s="123" t="str">
        <f>'LAS PALMAS'!T15</f>
        <v>Alto</v>
      </c>
      <c r="V31" s="124"/>
      <c r="W31" s="48">
        <f>IF(AND(T31="Medio",P31&lt;R31),1,IF(AND(T31="Medio",P31&gt;R31),2,IF(AND(T31="Alto",P31&lt;R31),3,IF(AND(T31="Alto",P31&gt;R31),4,0))))</f>
        <v>0</v>
      </c>
      <c r="Y31" s="6">
        <f t="shared" si="2"/>
        <v>0</v>
      </c>
      <c r="Z31" s="6">
        <f t="shared" si="3"/>
        <v>1</v>
      </c>
    </row>
    <row r="32" spans="2:26" s="87" customFormat="1" ht="36.75" customHeight="1">
      <c r="B32" s="88"/>
      <c r="C32" s="145" t="s">
        <v>81</v>
      </c>
      <c r="D32" s="145"/>
      <c r="E32" s="145"/>
      <c r="F32" s="145"/>
      <c r="G32" s="145"/>
      <c r="H32" s="145"/>
      <c r="I32" s="145"/>
      <c r="J32" s="145"/>
      <c r="K32" s="145"/>
      <c r="L32" s="145"/>
      <c r="M32" s="145"/>
      <c r="N32" s="145"/>
      <c r="O32" s="145"/>
      <c r="P32" s="145"/>
      <c r="Q32" s="145"/>
      <c r="R32" s="145"/>
      <c r="S32" s="145"/>
      <c r="T32" s="145"/>
      <c r="U32" s="145"/>
      <c r="V32" s="145"/>
      <c r="W32" s="89"/>
    </row>
    <row r="33" spans="2:23" ht="18.75" customHeight="1">
      <c r="B33" s="10"/>
      <c r="C33" s="147" t="s">
        <v>82</v>
      </c>
      <c r="D33" s="148"/>
      <c r="E33" s="148"/>
      <c r="F33" s="148"/>
      <c r="G33" s="148"/>
      <c r="H33" s="148"/>
      <c r="I33" s="149"/>
      <c r="J33" s="125" t="s">
        <v>44</v>
      </c>
      <c r="K33" s="146"/>
      <c r="L33" s="126"/>
      <c r="M33" s="17"/>
      <c r="N33" s="147" t="s">
        <v>82</v>
      </c>
      <c r="O33" s="148"/>
      <c r="P33" s="148"/>
      <c r="Q33" s="148"/>
      <c r="R33" s="148"/>
      <c r="S33" s="148"/>
      <c r="T33" s="149"/>
      <c r="U33" s="125" t="s">
        <v>44</v>
      </c>
      <c r="V33" s="126"/>
      <c r="W33" s="11"/>
    </row>
    <row r="34" spans="2:23" ht="18.75" customHeight="1">
      <c r="B34" s="10"/>
      <c r="C34" s="133" t="s">
        <v>83</v>
      </c>
      <c r="D34" s="134"/>
      <c r="E34" s="134"/>
      <c r="F34" s="134"/>
      <c r="G34" s="134"/>
      <c r="H34" s="134"/>
      <c r="I34" s="135"/>
      <c r="J34" s="163" t="s">
        <v>38</v>
      </c>
      <c r="K34" s="164"/>
      <c r="L34" s="165"/>
      <c r="M34" s="17"/>
      <c r="N34" s="133" t="s">
        <v>84</v>
      </c>
      <c r="O34" s="134"/>
      <c r="P34" s="134"/>
      <c r="Q34" s="134"/>
      <c r="R34" s="134"/>
      <c r="S34" s="134"/>
      <c r="T34" s="135"/>
      <c r="U34" s="166" t="s">
        <v>85</v>
      </c>
      <c r="V34" s="168"/>
      <c r="W34" s="11"/>
    </row>
    <row r="35" spans="2:23" ht="18.75" customHeight="1">
      <c r="B35" s="10"/>
      <c r="C35" s="133" t="s">
        <v>86</v>
      </c>
      <c r="D35" s="134"/>
      <c r="E35" s="134"/>
      <c r="F35" s="134"/>
      <c r="G35" s="134"/>
      <c r="H35" s="134"/>
      <c r="I35" s="135"/>
      <c r="J35" s="166">
        <v>0.81899999999999995</v>
      </c>
      <c r="K35" s="167"/>
      <c r="L35" s="168"/>
      <c r="M35" s="17"/>
      <c r="N35" s="133" t="s">
        <v>87</v>
      </c>
      <c r="O35" s="134"/>
      <c r="P35" s="134"/>
      <c r="Q35" s="134"/>
      <c r="R35" s="134"/>
      <c r="S35" s="134"/>
      <c r="T35" s="135"/>
      <c r="U35" s="166" t="s">
        <v>88</v>
      </c>
      <c r="V35" s="168"/>
      <c r="W35" s="11"/>
    </row>
    <row r="36" spans="2:23" ht="36" customHeight="1">
      <c r="B36" s="10"/>
      <c r="C36" s="145" t="s">
        <v>89</v>
      </c>
      <c r="D36" s="145"/>
      <c r="E36" s="145"/>
      <c r="F36" s="145"/>
      <c r="G36" s="145"/>
      <c r="H36" s="145"/>
      <c r="I36" s="145"/>
      <c r="J36" s="145"/>
      <c r="K36" s="145"/>
      <c r="L36" s="145"/>
      <c r="M36" s="145"/>
      <c r="N36" s="145"/>
      <c r="O36" s="145"/>
      <c r="P36" s="145"/>
      <c r="Q36" s="145"/>
      <c r="R36" s="145"/>
      <c r="S36" s="145"/>
      <c r="T36" s="145"/>
      <c r="U36" s="145"/>
      <c r="V36" s="145"/>
      <c r="W36" s="11"/>
    </row>
    <row r="37" spans="2:23" ht="18.75" customHeight="1">
      <c r="B37" s="10"/>
      <c r="C37" s="147" t="s">
        <v>5</v>
      </c>
      <c r="D37" s="148"/>
      <c r="E37" s="148"/>
      <c r="F37" s="148"/>
      <c r="G37" s="148"/>
      <c r="H37" s="148"/>
      <c r="I37" s="149"/>
      <c r="J37" s="147" t="s">
        <v>90</v>
      </c>
      <c r="K37" s="148"/>
      <c r="L37" s="148"/>
      <c r="M37" s="148"/>
      <c r="N37" s="148"/>
      <c r="O37" s="148"/>
      <c r="P37" s="148"/>
      <c r="Q37" s="148"/>
      <c r="R37" s="148"/>
      <c r="S37" s="148"/>
      <c r="T37" s="148"/>
      <c r="U37" s="148"/>
      <c r="V37" s="149"/>
      <c r="W37" s="11"/>
    </row>
    <row r="38" spans="2:23" ht="34.5" customHeight="1">
      <c r="B38" s="10"/>
      <c r="C38" s="133" t="s">
        <v>39</v>
      </c>
      <c r="D38" s="134"/>
      <c r="E38" s="134"/>
      <c r="F38" s="134"/>
      <c r="G38" s="134"/>
      <c r="H38" s="134"/>
      <c r="I38" s="135"/>
      <c r="J38" s="157" t="s">
        <v>91</v>
      </c>
      <c r="K38" s="158"/>
      <c r="L38" s="158"/>
      <c r="M38" s="158"/>
      <c r="N38" s="158"/>
      <c r="O38" s="158"/>
      <c r="P38" s="158"/>
      <c r="Q38" s="158"/>
      <c r="R38" s="158"/>
      <c r="S38" s="158"/>
      <c r="T38" s="158"/>
      <c r="U38" s="158"/>
      <c r="V38" s="159"/>
      <c r="W38" s="11"/>
    </row>
    <row r="39" spans="2:23" ht="34.5" customHeight="1">
      <c r="B39" s="10"/>
      <c r="C39" s="133" t="s">
        <v>13</v>
      </c>
      <c r="D39" s="134"/>
      <c r="E39" s="134"/>
      <c r="F39" s="134"/>
      <c r="G39" s="134"/>
      <c r="H39" s="134"/>
      <c r="I39" s="135"/>
      <c r="J39" s="157" t="s">
        <v>92</v>
      </c>
      <c r="K39" s="158"/>
      <c r="L39" s="158"/>
      <c r="M39" s="158"/>
      <c r="N39" s="158"/>
      <c r="O39" s="158"/>
      <c r="P39" s="158"/>
      <c r="Q39" s="158"/>
      <c r="R39" s="158"/>
      <c r="S39" s="158"/>
      <c r="T39" s="158"/>
      <c r="U39" s="158"/>
      <c r="V39" s="159"/>
      <c r="W39" s="11"/>
    </row>
    <row r="40" spans="2:23" ht="34.5" customHeight="1">
      <c r="B40" s="10"/>
      <c r="C40" s="133" t="s">
        <v>27</v>
      </c>
      <c r="D40" s="134"/>
      <c r="E40" s="134"/>
      <c r="F40" s="134"/>
      <c r="G40" s="134"/>
      <c r="H40" s="134"/>
      <c r="I40" s="135"/>
      <c r="J40" s="157" t="s">
        <v>93</v>
      </c>
      <c r="K40" s="158"/>
      <c r="L40" s="158"/>
      <c r="M40" s="158"/>
      <c r="N40" s="158"/>
      <c r="O40" s="158"/>
      <c r="P40" s="158"/>
      <c r="Q40" s="158"/>
      <c r="R40" s="158"/>
      <c r="S40" s="158"/>
      <c r="T40" s="158"/>
      <c r="U40" s="158"/>
      <c r="V40" s="159"/>
      <c r="W40" s="11"/>
    </row>
    <row r="41" spans="2:23" ht="34.5" customHeight="1">
      <c r="B41" s="10"/>
      <c r="C41" s="133" t="s">
        <v>30</v>
      </c>
      <c r="D41" s="134"/>
      <c r="E41" s="134"/>
      <c r="F41" s="134"/>
      <c r="G41" s="134"/>
      <c r="H41" s="134"/>
      <c r="I41" s="135"/>
      <c r="J41" s="157" t="s">
        <v>94</v>
      </c>
      <c r="K41" s="158"/>
      <c r="L41" s="158"/>
      <c r="M41" s="158"/>
      <c r="N41" s="158"/>
      <c r="O41" s="158"/>
      <c r="P41" s="158"/>
      <c r="Q41" s="158"/>
      <c r="R41" s="158"/>
      <c r="S41" s="158"/>
      <c r="T41" s="158"/>
      <c r="U41" s="158"/>
      <c r="V41" s="159"/>
      <c r="W41" s="11"/>
    </row>
    <row r="42" spans="2:23" ht="29.25" customHeight="1">
      <c r="B42" s="10"/>
      <c r="C42" s="132" t="s">
        <v>95</v>
      </c>
      <c r="D42" s="132"/>
      <c r="E42" s="132"/>
      <c r="F42" s="132"/>
      <c r="G42" s="132"/>
      <c r="H42" s="132"/>
      <c r="I42" s="132"/>
      <c r="J42" s="132"/>
      <c r="K42" s="132"/>
      <c r="L42" s="132"/>
      <c r="M42" s="132"/>
      <c r="N42" s="132"/>
      <c r="O42" s="132"/>
      <c r="P42" s="132"/>
      <c r="Q42" s="132"/>
      <c r="R42" s="132"/>
      <c r="S42" s="132"/>
      <c r="T42" s="132"/>
      <c r="U42" s="132"/>
      <c r="V42" s="132"/>
      <c r="W42" s="11"/>
    </row>
    <row r="43" spans="2:23" ht="73.5" customHeight="1">
      <c r="B43" s="10"/>
      <c r="C43" s="160" t="s">
        <v>96</v>
      </c>
      <c r="D43" s="161"/>
      <c r="E43" s="161"/>
      <c r="F43" s="161"/>
      <c r="G43" s="161"/>
      <c r="H43" s="161"/>
      <c r="I43" s="161"/>
      <c r="J43" s="161"/>
      <c r="K43" s="161"/>
      <c r="L43" s="161"/>
      <c r="M43" s="161"/>
      <c r="N43" s="161"/>
      <c r="O43" s="161"/>
      <c r="P43" s="161"/>
      <c r="Q43" s="161"/>
      <c r="R43" s="161"/>
      <c r="S43" s="161"/>
      <c r="T43" s="161"/>
      <c r="U43" s="161"/>
      <c r="V43" s="162"/>
      <c r="W43" s="11"/>
    </row>
    <row r="44" spans="2:23" ht="18.75" customHeight="1" thickBot="1">
      <c r="B44" s="14"/>
      <c r="C44" s="15"/>
      <c r="D44" s="15"/>
      <c r="E44" s="15"/>
      <c r="F44" s="15"/>
      <c r="G44" s="15"/>
      <c r="H44" s="15"/>
      <c r="I44" s="15"/>
      <c r="J44" s="15"/>
      <c r="K44" s="15"/>
      <c r="L44" s="15"/>
      <c r="M44" s="15"/>
      <c r="N44" s="15"/>
      <c r="O44" s="15"/>
      <c r="P44" s="15"/>
      <c r="Q44" s="15"/>
      <c r="R44" s="15"/>
      <c r="S44" s="15"/>
      <c r="T44" s="15"/>
      <c r="U44" s="15"/>
      <c r="V44" s="15"/>
      <c r="W44" s="16"/>
    </row>
  </sheetData>
  <mergeCells count="100">
    <mergeCell ref="C3:V3"/>
    <mergeCell ref="O6:T6"/>
    <mergeCell ref="U6:V6"/>
    <mergeCell ref="O7:T7"/>
    <mergeCell ref="U7:V7"/>
    <mergeCell ref="I5:L5"/>
    <mergeCell ref="I6:L6"/>
    <mergeCell ref="I7:L7"/>
    <mergeCell ref="U5:V5"/>
    <mergeCell ref="C4:V4"/>
    <mergeCell ref="I14:J14"/>
    <mergeCell ref="S10:V10"/>
    <mergeCell ref="C8:H8"/>
    <mergeCell ref="C7:H7"/>
    <mergeCell ref="C5:H5"/>
    <mergeCell ref="C6:H6"/>
    <mergeCell ref="O5:T5"/>
    <mergeCell ref="C11:Q11"/>
    <mergeCell ref="O8:T8"/>
    <mergeCell ref="U8:V8"/>
    <mergeCell ref="I8:L8"/>
    <mergeCell ref="R12:V12"/>
    <mergeCell ref="R11:V11"/>
    <mergeCell ref="C43:V43"/>
    <mergeCell ref="C33:I33"/>
    <mergeCell ref="N33:T33"/>
    <mergeCell ref="N34:T34"/>
    <mergeCell ref="N35:T35"/>
    <mergeCell ref="J33:L33"/>
    <mergeCell ref="J34:L34"/>
    <mergeCell ref="J35:L35"/>
    <mergeCell ref="U33:V33"/>
    <mergeCell ref="U34:V34"/>
    <mergeCell ref="U35:V35"/>
    <mergeCell ref="J37:V37"/>
    <mergeCell ref="C37:I37"/>
    <mergeCell ref="C38:I38"/>
    <mergeCell ref="C41:I41"/>
    <mergeCell ref="C32:V32"/>
    <mergeCell ref="J38:V38"/>
    <mergeCell ref="J39:V39"/>
    <mergeCell ref="J40:V40"/>
    <mergeCell ref="J41:V41"/>
    <mergeCell ref="C35:I35"/>
    <mergeCell ref="C34:I34"/>
    <mergeCell ref="P28:Q28"/>
    <mergeCell ref="P29:Q29"/>
    <mergeCell ref="P27:Q27"/>
    <mergeCell ref="R29:S29"/>
    <mergeCell ref="R28:S28"/>
    <mergeCell ref="R27:S27"/>
    <mergeCell ref="J30:O30"/>
    <mergeCell ref="C28:I28"/>
    <mergeCell ref="J24:O24"/>
    <mergeCell ref="J25:O25"/>
    <mergeCell ref="J26:O26"/>
    <mergeCell ref="C26:I27"/>
    <mergeCell ref="C24:I25"/>
    <mergeCell ref="J27:O27"/>
    <mergeCell ref="J28:O28"/>
    <mergeCell ref="J29:O29"/>
    <mergeCell ref="C22:V22"/>
    <mergeCell ref="C19:H19"/>
    <mergeCell ref="J23:O23"/>
    <mergeCell ref="R23:S23"/>
    <mergeCell ref="P23:Q23"/>
    <mergeCell ref="C23:I23"/>
    <mergeCell ref="I19:J19"/>
    <mergeCell ref="I21:J21"/>
    <mergeCell ref="R24:S24"/>
    <mergeCell ref="R25:S25"/>
    <mergeCell ref="R26:S26"/>
    <mergeCell ref="C42:V42"/>
    <mergeCell ref="P30:Q30"/>
    <mergeCell ref="R30:S30"/>
    <mergeCell ref="P31:Q31"/>
    <mergeCell ref="R31:S31"/>
    <mergeCell ref="J31:O31"/>
    <mergeCell ref="C39:I39"/>
    <mergeCell ref="C40:I40"/>
    <mergeCell ref="C29:I31"/>
    <mergeCell ref="C36:V36"/>
    <mergeCell ref="P24:Q24"/>
    <mergeCell ref="P25:Q25"/>
    <mergeCell ref="P26:Q26"/>
    <mergeCell ref="I16:J16"/>
    <mergeCell ref="C18:H18"/>
    <mergeCell ref="I18:J18"/>
    <mergeCell ref="C17:H17"/>
    <mergeCell ref="I17:J17"/>
    <mergeCell ref="C16:H16"/>
    <mergeCell ref="U30:V30"/>
    <mergeCell ref="U31:V31"/>
    <mergeCell ref="U23:V23"/>
    <mergeCell ref="U24:V24"/>
    <mergeCell ref="U25:V25"/>
    <mergeCell ref="U26:V26"/>
    <mergeCell ref="U27:V27"/>
    <mergeCell ref="U28:V28"/>
    <mergeCell ref="U29:V29"/>
  </mergeCells>
  <conditionalFormatting sqref="S10">
    <cfRule type="dataBar" priority="32">
      <dataBar>
        <cfvo type="min"/>
        <cfvo type="max"/>
        <color theme="8" tint="0.59999389629810485"/>
      </dataBar>
      <extLst>
        <ext xmlns:x14="http://schemas.microsoft.com/office/spreadsheetml/2009/9/main" uri="{B025F937-C7B1-47D3-B67F-A62EFF666E3E}">
          <x14:id>{79AAF4CE-7F12-4555-A838-0FE63DA5C091}</x14:id>
        </ext>
      </extLst>
    </cfRule>
  </conditionalFormatting>
  <conditionalFormatting sqref="C16:H19">
    <cfRule type="iconSet" priority="14">
      <iconSet>
        <cfvo type="percent" val="0"/>
        <cfvo type="percent" val="33"/>
        <cfvo type="percent" val="67"/>
      </iconSet>
    </cfRule>
  </conditionalFormatting>
  <conditionalFormatting sqref="K16:K19">
    <cfRule type="iconSet" priority="13">
      <iconSet showValue="0" reverse="1">
        <cfvo type="percent" val="0"/>
        <cfvo type="num" val="1/3"/>
        <cfvo type="num" val="2/3"/>
      </iconSet>
    </cfRule>
  </conditionalFormatting>
  <conditionalFormatting sqref="I14:J14 I21:J21 I16:J19">
    <cfRule type="dataBar" priority="15">
      <dataBar>
        <cfvo type="min"/>
        <cfvo type="max"/>
        <color theme="8" tint="0.59999389629810485"/>
      </dataBar>
      <extLst>
        <ext xmlns:x14="http://schemas.microsoft.com/office/spreadsheetml/2009/9/main" uri="{B025F937-C7B1-47D3-B67F-A62EFF666E3E}">
          <x14:id>{F7CF8BDE-9224-47AE-A733-610045BF9F82}</x14:id>
        </ext>
      </extLst>
    </cfRule>
  </conditionalFormatting>
  <conditionalFormatting sqref="R11:R12">
    <cfRule type="dataBar" priority="16">
      <dataBar>
        <cfvo type="min"/>
        <cfvo type="max"/>
        <color theme="8" tint="0.59999389629810485"/>
      </dataBar>
      <extLst>
        <ext xmlns:x14="http://schemas.microsoft.com/office/spreadsheetml/2009/9/main" uri="{B025F937-C7B1-47D3-B67F-A62EFF666E3E}">
          <x14:id>{6D47B108-5262-4DA2-B5D3-9D2FB163CE68}</x14:id>
        </ext>
      </extLst>
    </cfRule>
  </conditionalFormatting>
  <conditionalFormatting sqref="U24:U31">
    <cfRule type="cellIs" dxfId="11" priority="10" operator="equal">
      <formula>"Alto"</formula>
    </cfRule>
    <cfRule type="cellIs" dxfId="10" priority="11" operator="equal">
      <formula>"Medio"</formula>
    </cfRule>
    <cfRule type="cellIs" dxfId="9" priority="12" operator="equal">
      <formula>"Bajo"</formula>
    </cfRule>
  </conditionalFormatting>
  <conditionalFormatting sqref="P24:Q31">
    <cfRule type="expression" dxfId="8" priority="7">
      <formula>Y24=1</formula>
    </cfRule>
    <cfRule type="expression" dxfId="7" priority="8">
      <formula>Y24=2</formula>
    </cfRule>
    <cfRule type="expression" dxfId="6" priority="9">
      <formula>Y24=3</formula>
    </cfRule>
  </conditionalFormatting>
  <conditionalFormatting sqref="R24:S31">
    <cfRule type="expression" dxfId="5" priority="4">
      <formula>Z24=3</formula>
    </cfRule>
    <cfRule type="expression" dxfId="4" priority="5">
      <formula>Z24=2</formula>
    </cfRule>
    <cfRule type="expression" dxfId="3" priority="6">
      <formula>Z24=1</formula>
    </cfRule>
  </conditionalFormatting>
  <conditionalFormatting sqref="T24:T31">
    <cfRule type="expression" dxfId="2" priority="1">
      <formula>AB24=3</formula>
    </cfRule>
    <cfRule type="expression" dxfId="1" priority="2">
      <formula>AB24=2</formula>
    </cfRule>
    <cfRule type="expression" dxfId="0" priority="3">
      <formula>AB24=1</formula>
    </cfRule>
  </conditionalFormatting>
  <pageMargins left="0.25" right="0.25" top="0.75" bottom="0.75" header="0.3" footer="0.3"/>
  <pageSetup scale="89" orientation="portrait" r:id="rId1"/>
  <drawing r:id="rId2"/>
  <extLst>
    <ext xmlns:x14="http://schemas.microsoft.com/office/spreadsheetml/2009/9/main" uri="{78C0D931-6437-407d-A8EE-F0AAD7539E65}">
      <x14:conditionalFormattings>
        <x14:conditionalFormatting xmlns:xm="http://schemas.microsoft.com/office/excel/2006/main">
          <x14:cfRule type="dataBar" id="{79AAF4CE-7F12-4555-A838-0FE63DA5C091}">
            <x14:dataBar minLength="0" maxLength="100" gradient="0">
              <x14:cfvo type="autoMin"/>
              <x14:cfvo type="autoMax"/>
              <x14:negativeFillColor rgb="FFFF0000"/>
              <x14:axisColor rgb="FF000000"/>
            </x14:dataBar>
          </x14:cfRule>
          <xm:sqref>S10</xm:sqref>
        </x14:conditionalFormatting>
        <x14:conditionalFormatting xmlns:xm="http://schemas.microsoft.com/office/excel/2006/main">
          <x14:cfRule type="dataBar" id="{F7CF8BDE-9224-47AE-A733-610045BF9F82}">
            <x14:dataBar minLength="0" maxLength="100" gradient="0">
              <x14:cfvo type="autoMin"/>
              <x14:cfvo type="autoMax"/>
              <x14:negativeFillColor rgb="FFFF0000"/>
              <x14:axisColor rgb="FF000000"/>
            </x14:dataBar>
          </x14:cfRule>
          <xm:sqref>I14:J14 I21:J21 I16:J19</xm:sqref>
        </x14:conditionalFormatting>
        <x14:conditionalFormatting xmlns:xm="http://schemas.microsoft.com/office/excel/2006/main">
          <x14:cfRule type="dataBar" id="{6D47B108-5262-4DA2-B5D3-9D2FB163CE68}">
            <x14:dataBar minLength="0" maxLength="100" gradient="0">
              <x14:cfvo type="autoMin"/>
              <x14:cfvo type="autoMax"/>
              <x14:negativeFillColor rgb="FFFF0000"/>
              <x14:axisColor rgb="FF000000"/>
            </x14:dataBar>
          </x14:cfRule>
          <xm:sqref>R11:R12</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'https://planeacionnacional-my.sharepoint.com/personal/cmelo_dnp_gov_co/Documents/GPE/INTEGRACIÓN COMUNITARIA/ÍNDICE/Índices con cualitativos/[FichaIC_LAS PALMAS_concuali.xlsx]Parametros'!#REF!</xm:f>
          </x14:formula1>
          <xm:sqref>U5:V6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7"/>
  <sheetViews>
    <sheetView tabSelected="1" zoomScale="115" zoomScaleNormal="115" zoomScalePageLayoutView="115" workbookViewId="0">
      <selection activeCell="B15" sqref="B15"/>
    </sheetView>
  </sheetViews>
  <sheetFormatPr baseColWidth="10" defaultColWidth="12.85546875" defaultRowHeight="15"/>
  <cols>
    <col min="1" max="1" width="2.85546875" style="1" customWidth="1"/>
    <col min="2" max="2" width="14.42578125" style="1" bestFit="1" customWidth="1"/>
    <col min="3" max="3" width="36.7109375" style="1" bestFit="1" customWidth="1"/>
    <col min="4" max="4" width="12" style="18" bestFit="1" customWidth="1"/>
    <col min="5" max="5" width="12" style="1" bestFit="1" customWidth="1"/>
    <col min="6" max="6" width="14" style="1" bestFit="1" customWidth="1"/>
    <col min="7" max="7" width="7.5703125" style="1" bestFit="1" customWidth="1"/>
    <col min="8" max="8" width="12" style="1" bestFit="1" customWidth="1"/>
    <col min="9" max="9" width="11.28515625" style="1" bestFit="1" customWidth="1"/>
    <col min="10" max="10" width="10.140625" style="1" bestFit="1" customWidth="1"/>
    <col min="11" max="11" width="6.5703125" style="1" bestFit="1" customWidth="1"/>
    <col min="12" max="12" width="10.42578125" style="1" bestFit="1" customWidth="1"/>
    <col min="13" max="13" width="8" style="1" bestFit="1" customWidth="1"/>
    <col min="14" max="14" width="5.7109375" style="1" bestFit="1" customWidth="1"/>
    <col min="15" max="15" width="8.7109375" style="1" bestFit="1" customWidth="1"/>
    <col min="16" max="16" width="8.7109375" style="1" hidden="1" customWidth="1"/>
    <col min="17" max="17" width="12.140625" style="1" bestFit="1" customWidth="1"/>
    <col min="18" max="19" width="12.7109375" style="1" bestFit="1" customWidth="1"/>
    <col min="20" max="20" width="9.42578125" style="1" bestFit="1" customWidth="1"/>
    <col min="21" max="16384" width="12.85546875" style="1"/>
  </cols>
  <sheetData>
    <row r="2" spans="2:20">
      <c r="B2" s="2"/>
      <c r="C2" s="49"/>
    </row>
    <row r="3" spans="2:20">
      <c r="B3" s="2"/>
      <c r="C3" s="50"/>
      <c r="D3" s="19"/>
    </row>
    <row r="4" spans="2:20">
      <c r="B4" s="2"/>
      <c r="C4" s="50"/>
      <c r="D4" s="19"/>
    </row>
    <row r="5" spans="2:20">
      <c r="B5" s="2"/>
      <c r="C5" s="2"/>
      <c r="D5" s="121"/>
    </row>
    <row r="6" spans="2:20" ht="15.75" thickBot="1"/>
    <row r="7" spans="2:20" s="3" customFormat="1" ht="30.75" thickBot="1">
      <c r="B7" s="28" t="s">
        <v>5</v>
      </c>
      <c r="C7" s="29" t="s">
        <v>44</v>
      </c>
      <c r="D7" s="29" t="s">
        <v>45</v>
      </c>
      <c r="E7" s="29" t="s">
        <v>46</v>
      </c>
      <c r="F7" s="29" t="s">
        <v>47</v>
      </c>
      <c r="G7" s="29" t="s">
        <v>48</v>
      </c>
      <c r="H7" s="29" t="s">
        <v>49</v>
      </c>
      <c r="I7" s="29" t="s">
        <v>50</v>
      </c>
      <c r="J7" s="29" t="s">
        <v>51</v>
      </c>
      <c r="K7" s="29" t="s">
        <v>52</v>
      </c>
      <c r="L7" s="30" t="s">
        <v>53</v>
      </c>
      <c r="M7" s="90" t="s">
        <v>54</v>
      </c>
      <c r="N7" s="91" t="s">
        <v>55</v>
      </c>
      <c r="O7" s="92" t="s">
        <v>56</v>
      </c>
      <c r="P7" s="90" t="s">
        <v>57</v>
      </c>
      <c r="Q7" s="92" t="s">
        <v>58</v>
      </c>
      <c r="R7" s="90" t="s">
        <v>59</v>
      </c>
      <c r="S7" s="90" t="s">
        <v>60</v>
      </c>
      <c r="T7" s="90" t="s">
        <v>61</v>
      </c>
    </row>
    <row r="8" spans="2:20" ht="15.75" thickBot="1">
      <c r="B8" s="72" t="s">
        <v>8</v>
      </c>
      <c r="C8" s="20" t="s">
        <v>9</v>
      </c>
      <c r="D8" s="40">
        <v>34</v>
      </c>
      <c r="E8" s="43">
        <v>0.28699999999999998</v>
      </c>
      <c r="F8" s="41">
        <v>34</v>
      </c>
      <c r="G8" s="43">
        <v>0.32800000000000001</v>
      </c>
      <c r="H8" s="31"/>
      <c r="I8" s="31"/>
      <c r="J8" s="34">
        <f t="shared" ref="J8:J10" si="0">E8-G8</f>
        <v>-4.1000000000000036E-2</v>
      </c>
      <c r="K8" s="32">
        <v>2.5331699999999999E-2</v>
      </c>
      <c r="L8" s="32">
        <f>ABS((E8-G8)/K8)</f>
        <v>1.6185254049274245</v>
      </c>
      <c r="M8" s="93">
        <f>IFERROR(_xlfn.T.DIST.2T(L8,D8+F8-2),"")</f>
        <v>0.11031884524998306</v>
      </c>
      <c r="N8" s="94" t="str">
        <f>IF(M8="","",IF(M8&lt;[2]Parametros!$C$9,"Alto",IF(M8&lt;[2]Parametros!$C$10,"Medio","Bajo")))</f>
        <v>Bajo</v>
      </c>
      <c r="O8" s="95">
        <v>0.20200000000000001</v>
      </c>
      <c r="P8" s="96">
        <f>0.4013171^2</f>
        <v>0.16105541475240998</v>
      </c>
      <c r="Q8" s="203">
        <f t="shared" ref="Q8:Q15" si="1">IF(M8&lt;=0.1,1-(20/3)*M8,(10/27)-(10/27)*M8)</f>
        <v>0.32951153879630257</v>
      </c>
      <c r="R8" s="93">
        <f>IF(AVERAGE(E8,G8)&gt;O8,1,1/O8*AVERAGE(E8,G8))</f>
        <v>1</v>
      </c>
      <c r="S8" s="93">
        <f>Q8*R8</f>
        <v>0.32951153879630257</v>
      </c>
      <c r="T8" s="93" t="str">
        <f>IF(S8&lt;1/3,"Bajo",IF(S8&lt;2/3,"Medio","Alto"))</f>
        <v>Bajo</v>
      </c>
    </row>
    <row r="9" spans="2:20" ht="15.75" thickBot="1">
      <c r="B9" s="72" t="s">
        <v>8</v>
      </c>
      <c r="C9" s="27" t="s">
        <v>11</v>
      </c>
      <c r="D9" s="38">
        <v>34</v>
      </c>
      <c r="E9" s="45">
        <v>0.29699999999999999</v>
      </c>
      <c r="F9" s="46">
        <v>34</v>
      </c>
      <c r="G9" s="45">
        <v>0.44400000000000001</v>
      </c>
      <c r="H9" s="33"/>
      <c r="I9" s="33"/>
      <c r="J9" s="34">
        <f t="shared" si="0"/>
        <v>-0.14700000000000002</v>
      </c>
      <c r="K9" s="47">
        <v>0.1133</v>
      </c>
      <c r="L9" s="34">
        <f t="shared" ref="L9:L15" si="2">ABS((E9-G9)/K9)</f>
        <v>1.297440423654016</v>
      </c>
      <c r="M9" s="97">
        <f>IFERROR(_xlfn.T.DIST.2T(L9,D9+F9-2),"")</f>
        <v>0.19899645301305285</v>
      </c>
      <c r="N9" s="98" t="str">
        <f>IF(M9="","",IF(M9&lt;[2]Parametros!$C$9,"Alto",IF(M9&lt;[2]Parametros!$C$10,"Medio","Bajo")))</f>
        <v>Bajo</v>
      </c>
      <c r="O9" s="99">
        <v>0.27800000000000002</v>
      </c>
      <c r="P9" s="100">
        <f>0.448257^2</f>
        <v>0.20093433804900002</v>
      </c>
      <c r="Q9" s="203">
        <f t="shared" si="1"/>
        <v>0.29666798036553599</v>
      </c>
      <c r="R9" s="97">
        <f t="shared" ref="R9:R15" si="3">IF(AVERAGE(E9,G9)&gt;O9,1,1/O9*AVERAGE(E9,G9))</f>
        <v>1</v>
      </c>
      <c r="S9" s="93">
        <f t="shared" ref="S9:S15" si="4">Q9*R9</f>
        <v>0.29666798036553599</v>
      </c>
      <c r="T9" s="97" t="str">
        <f t="shared" ref="T9:T15" si="5">IF(S9&lt;1/3,"Bajo",IF(S9&lt;2/3,"Medio","Alto"))</f>
        <v>Bajo</v>
      </c>
    </row>
    <row r="10" spans="2:20" ht="15.75" thickBot="1">
      <c r="B10" s="72" t="s">
        <v>13</v>
      </c>
      <c r="C10" s="21" t="s">
        <v>14</v>
      </c>
      <c r="D10" s="40">
        <v>117</v>
      </c>
      <c r="E10" s="44">
        <v>0.17199999999999999</v>
      </c>
      <c r="F10" s="40">
        <v>132</v>
      </c>
      <c r="G10" s="44">
        <v>0.28699999999999998</v>
      </c>
      <c r="H10" s="31">
        <v>4.4699999999999997E-2</v>
      </c>
      <c r="I10" s="31">
        <v>2.8199999999999999E-2</v>
      </c>
      <c r="J10" s="34">
        <f t="shared" si="0"/>
        <v>-0.11499999999999999</v>
      </c>
      <c r="K10" s="32">
        <f>SQRT((((D10-1)*H10+(F10-1)*I10)/(D10+F10-2))*(1/D10+1/F10))</f>
        <v>2.4074823437031663E-2</v>
      </c>
      <c r="L10" s="32">
        <f t="shared" si="2"/>
        <v>4.7767743884305336</v>
      </c>
      <c r="M10" s="93">
        <f t="shared" ref="M10:M15" si="6">IFERROR(_xlfn.T.DIST.2T(L10,D10+F10-2),"")</f>
        <v>3.0568284166555928E-6</v>
      </c>
      <c r="N10" s="94" t="str">
        <f>IF(M10="","",IF(M10&lt;[2]Parametros!$C$9,"Alto",IF(M10&lt;[2]Parametros!$C$10,"Medio","Bajo")))</f>
        <v>Alto</v>
      </c>
      <c r="O10" s="101">
        <v>0.39324999999999999</v>
      </c>
      <c r="P10" s="93">
        <f>0.2279435^2</f>
        <v>5.1958239192249997E-2</v>
      </c>
      <c r="Q10" s="203">
        <f t="shared" si="1"/>
        <v>0.99997962114388894</v>
      </c>
      <c r="R10" s="93">
        <f t="shared" si="3"/>
        <v>0.58359821996185635</v>
      </c>
      <c r="S10" s="93">
        <f t="shared" si="4"/>
        <v>0.58358632689770507</v>
      </c>
      <c r="T10" s="93" t="str">
        <f t="shared" si="5"/>
        <v>Medio</v>
      </c>
    </row>
    <row r="11" spans="2:20" ht="15.75" thickBot="1">
      <c r="B11" s="72" t="s">
        <v>13</v>
      </c>
      <c r="C11" s="23" t="s">
        <v>62</v>
      </c>
      <c r="D11" s="38">
        <v>117</v>
      </c>
      <c r="E11" s="66">
        <v>0.4365</v>
      </c>
      <c r="F11" s="39">
        <v>132</v>
      </c>
      <c r="G11" s="66">
        <v>0.47199999999999998</v>
      </c>
      <c r="H11" s="117">
        <v>2.5901885172214832E-2</v>
      </c>
      <c r="I11" s="33">
        <v>3.7999999999999999E-2</v>
      </c>
      <c r="J11" s="34">
        <f t="shared" ref="J11:J15" si="7">E11-G11</f>
        <v>-3.5499999999999976E-2</v>
      </c>
      <c r="K11" s="34">
        <f t="shared" ref="K11:K15" si="8">SQRT((((D11-1)*H11+(F11-1)*I11)/(D11+F11-2))*(1/D11+1/F11))</f>
        <v>2.2826745271595318E-2</v>
      </c>
      <c r="L11" s="34">
        <f t="shared" si="2"/>
        <v>1.5551932427342037</v>
      </c>
      <c r="M11" s="97">
        <f t="shared" si="6"/>
        <v>0.1211804006328486</v>
      </c>
      <c r="N11" s="98" t="str">
        <f>IF(M11="","",IF(M11&lt;[2]Parametros!$C$9,"Alto",IF(M11&lt;[2]Parametros!$C$10,"Medio","Bajo")))</f>
        <v>Bajo</v>
      </c>
      <c r="O11" s="102">
        <v>0.44504999999999995</v>
      </c>
      <c r="P11" s="97">
        <f>0.1945407^2</f>
        <v>3.7846083956490001E-2</v>
      </c>
      <c r="Q11" s="203">
        <f t="shared" si="1"/>
        <v>0.32548874050635235</v>
      </c>
      <c r="R11" s="97">
        <f t="shared" si="3"/>
        <v>1</v>
      </c>
      <c r="S11" s="93">
        <f t="shared" si="4"/>
        <v>0.32548874050635235</v>
      </c>
      <c r="T11" s="97" t="str">
        <f t="shared" si="5"/>
        <v>Bajo</v>
      </c>
    </row>
    <row r="12" spans="2:20" ht="15.75" thickBot="1">
      <c r="B12" s="72" t="s">
        <v>63</v>
      </c>
      <c r="C12" s="65" t="s">
        <v>28</v>
      </c>
      <c r="D12" s="42">
        <v>120</v>
      </c>
      <c r="E12" s="67">
        <v>0</v>
      </c>
      <c r="F12" s="42">
        <v>132</v>
      </c>
      <c r="G12" s="68">
        <v>5.2999999999999999E-2</v>
      </c>
      <c r="H12" s="118">
        <v>0</v>
      </c>
      <c r="I12" s="119">
        <v>2.3699999999999999E-2</v>
      </c>
      <c r="J12" s="120">
        <f>E12-G12</f>
        <v>-5.2999999999999999E-2</v>
      </c>
      <c r="K12" s="120">
        <f t="shared" si="8"/>
        <v>1.4056024266549135E-2</v>
      </c>
      <c r="L12" s="120">
        <f t="shared" si="2"/>
        <v>3.7706252489995107</v>
      </c>
      <c r="M12" s="103">
        <f t="shared" si="6"/>
        <v>2.0327832172353875E-4</v>
      </c>
      <c r="N12" s="104" t="str">
        <f>IF(M12="","",IF(M12&lt;[2]Parametros!$C$9,"Alto",IF(M12&lt;[2]Parametros!$C$10,"Medio","Bajo")))</f>
        <v>Alto</v>
      </c>
      <c r="O12" s="105">
        <v>9.9000000000000005E-2</v>
      </c>
      <c r="P12" s="97">
        <f>0.2214908^2</f>
        <v>4.9058174484639998E-2</v>
      </c>
      <c r="Q12" s="203">
        <f t="shared" si="1"/>
        <v>0.99864481118850978</v>
      </c>
      <c r="R12" s="103">
        <f t="shared" si="3"/>
        <v>0.26767676767676762</v>
      </c>
      <c r="S12" s="93">
        <f t="shared" si="4"/>
        <v>0.26731401511611619</v>
      </c>
      <c r="T12" s="103" t="str">
        <f t="shared" si="5"/>
        <v>Bajo</v>
      </c>
    </row>
    <row r="13" spans="2:20" ht="15.75" thickBot="1">
      <c r="B13" s="72" t="s">
        <v>30</v>
      </c>
      <c r="C13" s="24" t="s">
        <v>31</v>
      </c>
      <c r="D13" s="40">
        <v>120</v>
      </c>
      <c r="E13" s="44">
        <v>0.433</v>
      </c>
      <c r="F13" s="41">
        <v>132</v>
      </c>
      <c r="G13" s="44">
        <v>0.81100000000000005</v>
      </c>
      <c r="H13" s="31">
        <v>0.245</v>
      </c>
      <c r="I13" s="31">
        <v>0.153</v>
      </c>
      <c r="J13" s="32">
        <f t="shared" si="7"/>
        <v>-0.37800000000000006</v>
      </c>
      <c r="K13" s="32">
        <f t="shared" si="8"/>
        <v>5.5953389693403008E-2</v>
      </c>
      <c r="L13" s="32">
        <f t="shared" si="2"/>
        <v>6.7556228866786032</v>
      </c>
      <c r="M13" s="106">
        <f t="shared" si="6"/>
        <v>9.9233898544927709E-11</v>
      </c>
      <c r="N13" s="107" t="str">
        <f>IF(M13="","",IF(M13&lt;[2]Parametros!$C$9,"Alto",IF(M13&lt;[2]Parametros!$C$10,"Medio","Bajo")))</f>
        <v>Alto</v>
      </c>
      <c r="O13" s="108">
        <v>0.87850689999999998</v>
      </c>
      <c r="P13" s="109">
        <f>0.3267045^2</f>
        <v>0.10673583032025001</v>
      </c>
      <c r="Q13" s="203">
        <f t="shared" si="1"/>
        <v>0.99999999933844064</v>
      </c>
      <c r="R13" s="106">
        <f t="shared" si="3"/>
        <v>0.70801948169103746</v>
      </c>
      <c r="S13" s="93">
        <f t="shared" si="4"/>
        <v>0.70801948122264058</v>
      </c>
      <c r="T13" s="106" t="str">
        <f t="shared" si="5"/>
        <v>Alto</v>
      </c>
    </row>
    <row r="14" spans="2:20" ht="15.75" thickBot="1">
      <c r="B14" s="72" t="s">
        <v>30</v>
      </c>
      <c r="C14" s="25" t="s">
        <v>33</v>
      </c>
      <c r="D14" s="35">
        <v>120</v>
      </c>
      <c r="E14" s="69">
        <v>0.59199999999999997</v>
      </c>
      <c r="F14" s="36">
        <v>132</v>
      </c>
      <c r="G14" s="69">
        <v>0.83299999999999996</v>
      </c>
      <c r="H14" s="36">
        <v>0.24099999999999999</v>
      </c>
      <c r="I14" s="36">
        <v>0.13800000000000001</v>
      </c>
      <c r="J14" s="37">
        <f t="shared" si="7"/>
        <v>-0.24099999999999999</v>
      </c>
      <c r="K14" s="37">
        <f t="shared" si="8"/>
        <v>5.4547643895455786E-2</v>
      </c>
      <c r="L14" s="37">
        <f t="shared" si="2"/>
        <v>4.4181559970196451</v>
      </c>
      <c r="M14" s="110">
        <f t="shared" si="6"/>
        <v>1.4838415364060717E-5</v>
      </c>
      <c r="N14" s="111" t="str">
        <f>IF(M14="","",IF(M14&lt;[2]Parametros!$C$9,"Alto",IF(M14&lt;[2]Parametros!$C$10,"Medio","Bajo")))</f>
        <v>Alto</v>
      </c>
      <c r="O14" s="108">
        <v>0.87850689999999998</v>
      </c>
      <c r="P14" s="109">
        <f t="shared" ref="P14:P15" si="9">0.3267045^2</f>
        <v>0.10673583032025001</v>
      </c>
      <c r="Q14" s="203">
        <f t="shared" si="1"/>
        <v>0.99990107723090627</v>
      </c>
      <c r="R14" s="110">
        <f t="shared" si="3"/>
        <v>0.81103517798209668</v>
      </c>
      <c r="S14" s="93">
        <f t="shared" si="4"/>
        <v>0.8109549481364583</v>
      </c>
      <c r="T14" s="110" t="str">
        <f t="shared" si="5"/>
        <v>Alto</v>
      </c>
    </row>
    <row r="15" spans="2:20" ht="15.75" thickBot="1">
      <c r="B15" s="72" t="s">
        <v>30</v>
      </c>
      <c r="C15" s="26" t="s">
        <v>34</v>
      </c>
      <c r="D15" s="38">
        <v>120</v>
      </c>
      <c r="E15" s="70">
        <v>0.875</v>
      </c>
      <c r="F15" s="33">
        <v>132</v>
      </c>
      <c r="G15" s="71">
        <v>1</v>
      </c>
      <c r="H15" s="33">
        <v>0.109</v>
      </c>
      <c r="I15" s="33">
        <v>0</v>
      </c>
      <c r="J15" s="34">
        <f t="shared" si="7"/>
        <v>-0.125</v>
      </c>
      <c r="K15" s="34">
        <f t="shared" si="8"/>
        <v>2.8730250133392029E-2</v>
      </c>
      <c r="L15" s="34">
        <f t="shared" si="2"/>
        <v>4.3508148874317483</v>
      </c>
      <c r="M15" s="112">
        <f t="shared" si="6"/>
        <v>1.9774032000285103E-5</v>
      </c>
      <c r="N15" s="113" t="str">
        <f>IF(M15="","",IF(M15&lt;[2]Parametros!$C$9,"Alto",IF(M15&lt;[2]Parametros!$C$10,"Medio","Bajo")))</f>
        <v>Alto</v>
      </c>
      <c r="O15" s="108">
        <v>0.87850689999999998</v>
      </c>
      <c r="P15" s="109">
        <f t="shared" si="9"/>
        <v>0.10673583032025001</v>
      </c>
      <c r="Q15" s="203">
        <f t="shared" si="1"/>
        <v>0.99986817311999809</v>
      </c>
      <c r="R15" s="112">
        <f t="shared" si="3"/>
        <v>1</v>
      </c>
      <c r="S15" s="93">
        <f t="shared" si="4"/>
        <v>0.99986817311999809</v>
      </c>
      <c r="T15" s="112" t="str">
        <f t="shared" si="5"/>
        <v>Alto</v>
      </c>
    </row>
    <row r="16" spans="2:20">
      <c r="B16" s="2"/>
      <c r="C16" s="2"/>
      <c r="D16" s="121"/>
      <c r="E16" s="2"/>
      <c r="F16" s="2"/>
      <c r="G16" s="2"/>
      <c r="H16" s="2"/>
      <c r="I16" s="2"/>
      <c r="J16" s="2"/>
      <c r="K16" s="2"/>
      <c r="L16" s="2"/>
      <c r="M16" s="4"/>
      <c r="N16" s="2"/>
      <c r="O16" s="2"/>
    </row>
    <row r="17" spans="5:15">
      <c r="E17" s="22"/>
      <c r="O17" s="1" t="str">
        <f>IFERROR(VLOOKUP(N17,#REF!,4,FALSE),"")</f>
        <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zoomScale="120" zoomScaleNormal="120" workbookViewId="0">
      <selection activeCell="B14" sqref="B14:B16"/>
    </sheetView>
  </sheetViews>
  <sheetFormatPr baseColWidth="10" defaultColWidth="11.42578125" defaultRowHeight="15"/>
  <cols>
    <col min="1" max="1" width="19.140625" customWidth="1"/>
    <col min="2" max="2" width="24.85546875" customWidth="1"/>
    <col min="3" max="3" width="29.7109375" customWidth="1"/>
    <col min="4" max="4" width="56.140625" customWidth="1"/>
  </cols>
  <sheetData>
    <row r="1" spans="1:4" ht="15.75" thickBot="1">
      <c r="A1" s="190" t="s">
        <v>0</v>
      </c>
      <c r="B1" s="191"/>
      <c r="C1" s="191"/>
      <c r="D1" s="191"/>
    </row>
    <row r="2" spans="1:4" ht="117.95" customHeight="1">
      <c r="A2" s="51" t="s">
        <v>1</v>
      </c>
      <c r="B2" s="192" t="s">
        <v>2</v>
      </c>
      <c r="C2" s="193"/>
      <c r="D2" s="194"/>
    </row>
    <row r="3" spans="1:4" ht="15" customHeight="1" thickBot="1">
      <c r="A3" s="195" t="s">
        <v>3</v>
      </c>
      <c r="B3" s="196" t="s">
        <v>4</v>
      </c>
      <c r="C3" s="197"/>
      <c r="D3" s="198"/>
    </row>
    <row r="4" spans="1:4" ht="15.75" thickBot="1">
      <c r="A4" s="195"/>
      <c r="B4" s="52" t="s">
        <v>5</v>
      </c>
      <c r="C4" s="53" t="s">
        <v>6</v>
      </c>
      <c r="D4" s="54" t="s">
        <v>7</v>
      </c>
    </row>
    <row r="5" spans="1:4" ht="45">
      <c r="A5" s="195"/>
      <c r="B5" s="199" t="s">
        <v>8</v>
      </c>
      <c r="C5" s="55" t="s">
        <v>9</v>
      </c>
      <c r="D5" s="56" t="s">
        <v>10</v>
      </c>
    </row>
    <row r="6" spans="1:4" ht="45">
      <c r="A6" s="195"/>
      <c r="B6" s="200"/>
      <c r="C6" s="57" t="s">
        <v>11</v>
      </c>
      <c r="D6" s="56" t="s">
        <v>12</v>
      </c>
    </row>
    <row r="7" spans="1:4" ht="45">
      <c r="A7" s="195"/>
      <c r="B7" s="201" t="s">
        <v>13</v>
      </c>
      <c r="C7" s="57" t="s">
        <v>14</v>
      </c>
      <c r="D7" s="58" t="s">
        <v>15</v>
      </c>
    </row>
    <row r="8" spans="1:4" ht="75">
      <c r="A8" s="195"/>
      <c r="B8" s="201"/>
      <c r="C8" s="57" t="s">
        <v>16</v>
      </c>
      <c r="D8" s="58" t="s">
        <v>17</v>
      </c>
    </row>
    <row r="9" spans="1:4" ht="60">
      <c r="A9" s="195"/>
      <c r="B9" s="201"/>
      <c r="C9" s="57" t="s">
        <v>18</v>
      </c>
      <c r="D9" s="58" t="s">
        <v>19</v>
      </c>
    </row>
    <row r="10" spans="1:4" ht="60">
      <c r="A10" s="195"/>
      <c r="B10" s="201"/>
      <c r="C10" s="57" t="s">
        <v>20</v>
      </c>
      <c r="D10" s="58" t="s">
        <v>21</v>
      </c>
    </row>
    <row r="11" spans="1:4" ht="45">
      <c r="A11" s="195"/>
      <c r="B11" s="201"/>
      <c r="C11" s="57" t="s">
        <v>22</v>
      </c>
      <c r="D11" s="59" t="s">
        <v>23</v>
      </c>
    </row>
    <row r="12" spans="1:4" ht="195">
      <c r="A12" s="195"/>
      <c r="B12" s="60" t="s">
        <v>24</v>
      </c>
      <c r="C12" s="61" t="s">
        <v>25</v>
      </c>
      <c r="D12" s="59" t="s">
        <v>26</v>
      </c>
    </row>
    <row r="13" spans="1:4" ht="75">
      <c r="A13" s="195"/>
      <c r="B13" s="60" t="s">
        <v>27</v>
      </c>
      <c r="C13" s="61" t="s">
        <v>28</v>
      </c>
      <c r="D13" s="58" t="s">
        <v>29</v>
      </c>
    </row>
    <row r="14" spans="1:4" ht="60">
      <c r="A14" s="195"/>
      <c r="B14" s="201" t="s">
        <v>30</v>
      </c>
      <c r="C14" s="57" t="s">
        <v>31</v>
      </c>
      <c r="D14" s="58" t="s">
        <v>32</v>
      </c>
    </row>
    <row r="15" spans="1:4" ht="60">
      <c r="A15" s="195"/>
      <c r="B15" s="201"/>
      <c r="C15" s="57" t="s">
        <v>33</v>
      </c>
      <c r="D15" s="58" t="s">
        <v>32</v>
      </c>
    </row>
    <row r="16" spans="1:4" ht="60.75" thickBot="1">
      <c r="A16" s="195"/>
      <c r="B16" s="202"/>
      <c r="C16" s="62" t="s">
        <v>34</v>
      </c>
      <c r="D16" s="58" t="s">
        <v>32</v>
      </c>
    </row>
    <row r="17" spans="1:4" ht="90.95" customHeight="1">
      <c r="A17" s="63" t="s">
        <v>97</v>
      </c>
      <c r="B17" s="184" t="s">
        <v>35</v>
      </c>
      <c r="C17" s="185"/>
      <c r="D17" s="186"/>
    </row>
    <row r="18" spans="1:4" ht="15.75" thickBot="1">
      <c r="A18" s="64" t="s">
        <v>36</v>
      </c>
      <c r="B18" s="187" t="s">
        <v>37</v>
      </c>
      <c r="C18" s="188"/>
      <c r="D18" s="189"/>
    </row>
  </sheetData>
  <mergeCells count="9">
    <mergeCell ref="B17:D17"/>
    <mergeCell ref="B18:D18"/>
    <mergeCell ref="A1:D1"/>
    <mergeCell ref="B2:D2"/>
    <mergeCell ref="A3:A16"/>
    <mergeCell ref="B3:D3"/>
    <mergeCell ref="B5:B6"/>
    <mergeCell ref="B7:B11"/>
    <mergeCell ref="B14:B16"/>
  </mergeCells>
  <hyperlinks>
    <hyperlink ref="B4:C4" location="'Dimensiones IPM'!A1" display="Dimensione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asico DNP" ma:contentTypeID="0x01010B005296897013BAF84B858553682CCFA4C2005ECB757A642A5045B43ADD92E3B59AF6" ma:contentTypeVersion="10" ma:contentTypeDescription="Tipo de contenido basico DNP" ma:contentTypeScope="" ma:versionID="0e57454a7f706eef58e55f7727c21d68">
  <xsd:schema xmlns:xsd="http://www.w3.org/2001/XMLSchema" xmlns:xs="http://www.w3.org/2001/XMLSchema" xmlns:p="http://schemas.microsoft.com/office/2006/metadata/properties" xmlns:ns1="http://schemas.microsoft.com/sharepoint/v3" xmlns:ns2="e66aed62-a72c-4c01-bbea-3ea55ab832f6" xmlns:ns3="http://schemas.microsoft.com/sharepoint/v3/fields" xmlns:ns4="af7f7f6b-44e7-444a-90a4-d02bbf46acb6" xmlns:ns5="8c162638-6614-4e56-8311-34d9a80c445f" targetNamespace="http://schemas.microsoft.com/office/2006/metadata/properties" ma:root="true" ma:fieldsID="a1caed8a960b858e68beaca653ce6b00" ns1:_="" ns2:_="" ns3:_="" ns4:_="" ns5:_="">
    <xsd:import namespace="http://schemas.microsoft.com/sharepoint/v3"/>
    <xsd:import namespace="e66aed62-a72c-4c01-bbea-3ea55ab832f6"/>
    <xsd:import namespace="http://schemas.microsoft.com/sharepoint/v3/fields"/>
    <xsd:import namespace="af7f7f6b-44e7-444a-90a4-d02bbf46acb6"/>
    <xsd:import namespace="8c162638-6614-4e56-8311-34d9a80c445f"/>
    <xsd:element name="properties">
      <xsd:complexType>
        <xsd:sequence>
          <xsd:element name="documentManagement">
            <xsd:complexType>
              <xsd:all>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4:_dlc_DocId" minOccurs="0"/>
                <xsd:element ref="ns4:_dlc_DocIdUrl" minOccurs="0"/>
                <xsd:element ref="ns4:_dlc_DocIdPersistId" minOccurs="0"/>
                <xsd:element ref="ns2:TaxKeywordTaxHTField" minOccurs="0"/>
                <xsd:element ref="ns2:TaxCatchAll" minOccurs="0"/>
                <xsd:element ref="ns2:TaxCatchAllLabel" minOccurs="0"/>
                <xsd:element ref="ns5:Ani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1"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KeywordTaxHTField" ma:index="29" nillable="true" ma:taxonomy="true" ma:internalName="TaxKeywordTaxHTField" ma:taxonomyFieldName="TaxKeyword" ma:displayName="Palabras clave de empresa"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element name="TaxCatchAll" ma:index="30"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ma:readOnly="false">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9" nillable="true" ma:displayName="Formato" ma:description="Tipo de medio, formato de archivo o dimensiones" ma:internalName="_Format">
      <xsd:simpleType>
        <xsd:restriction base="dms:Text"/>
      </xsd:simpleType>
    </xsd:element>
    <xsd:element name="_Identifier" ma:index="10"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2" nillable="true" ma:displayName="Redactor" ma:description="La persona, organización o servicio que publicó este recurso" ma:internalName="_Publisher">
      <xsd:simpleType>
        <xsd:restriction base="dms:Text"/>
      </xsd:simpleType>
    </xsd:element>
    <xsd:element name="_Relation" ma:index="13" nillable="true" ma:displayName="Relación" ma:description="Referencias a los recursos relacionados" ma:internalName="_Relation">
      <xsd:simpleType>
        <xsd:restriction base="dms:Note">
          <xsd:maxLength value="255"/>
        </xsd:restriction>
      </xsd:simpleType>
    </xsd:element>
    <xsd:element name="_RightsManagement" ma:index="14"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5" nillable="true" ma:displayName="Origen" ma:description="Referencias a los recursos de los que se deriva este recurso" ma:internalName="_Source">
      <xsd:simpleType>
        <xsd:restriction base="dms:Note">
          <xsd:maxLength value="255"/>
        </xsd:restriction>
      </xsd:simpleType>
    </xsd:element>
    <xsd:element name="_ResourceType" ma:index="17"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c162638-6614-4e56-8311-34d9a80c445f" elementFormDefault="qualified">
    <xsd:import namespace="http://schemas.microsoft.com/office/2006/documentManagement/types"/>
    <xsd:import namespace="http://schemas.microsoft.com/office/infopath/2007/PartnerControls"/>
    <xsd:element name="Anio" ma:index="33" nillable="true" ma:displayName="Año" ma:description="Defina la fecha en la que se publicó el documento o el proyecto." ma:internalName="Anio">
      <xsd:simpleType>
        <xsd:restriction base="dms:Text">
          <xsd:maxLength value="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3" ma:displayName="Tipo de contenido"/>
        <xsd:element ref="dc:title" maxOccurs="1" ma:index="1" ma:displayName="Título"/>
        <xsd:element ref="dc:subject" minOccurs="0" maxOccurs="1" ma:index="16" ma:displayName="Asunto"/>
        <xsd:element ref="dc:description" minOccurs="0" maxOccurs="1" ma:index="2" ma:displayName="Descripció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Inglés</Language>
    <_Source xmlns="http://schemas.microsoft.com/sharepoint/v3/fields" xsi:nil="true"/>
    <_DCDateModified xmlns="http://schemas.microsoft.com/sharepoint/v3/fields" xsi:nil="true"/>
    <_Publisher xmlns="http://schemas.microsoft.com/sharepoint/v3/fields" xsi:nil="true"/>
    <_Relation xmlns="http://schemas.microsoft.com/sharepoint/v3/fields" xsi:nil="true"/>
    <_Contributor xmlns="http://schemas.microsoft.com/sharepoint/v3/fields" xsi:nil="true"/>
    <_Format xmlns="http://schemas.microsoft.com/sharepoint/v3/fields" xsi:nil="true"/>
    <_Coverage xmlns="http://schemas.microsoft.com/sharepoint/v3/fields" xsi:nil="true"/>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DNPOI-74-171</_dlc_DocId>
    <_dlc_DocIdUrl xmlns="af7f7f6b-44e7-444a-90a4-d02bbf46acb6">
      <Url>https://colaboracion.dnp.gov.co/CDT/_layouts/15/DocIdRedir.aspx?ID=DNPOI-74-171</Url>
      <Description>DNPOI-74-171</Description>
    </_dlc_DocIdUrl>
    <TaxCatchAll xmlns="e66aed62-a72c-4c01-bbea-3ea55ab832f6"/>
    <Anio xmlns="8c162638-6614-4e56-8311-34d9a80c445f" xsi:nil="true"/>
    <TaxKeywordTaxHTField xmlns="e66aed62-a72c-4c01-bbea-3ea55ab832f6">
      <Terms xmlns="http://schemas.microsoft.com/office/infopath/2007/PartnerControls"/>
    </TaxKeywordTaxHTField>
  </documentManagement>
</p:properties>
</file>

<file path=customXml/itemProps1.xml><?xml version="1.0" encoding="utf-8"?>
<ds:datastoreItem xmlns:ds="http://schemas.openxmlformats.org/officeDocument/2006/customXml" ds:itemID="{F1C7EC9F-546C-4D93-97D8-CB4A581454DD}"/>
</file>

<file path=customXml/itemProps2.xml><?xml version="1.0" encoding="utf-8"?>
<ds:datastoreItem xmlns:ds="http://schemas.openxmlformats.org/officeDocument/2006/customXml" ds:itemID="{121BE4B2-9EE1-4A40-A9C0-6CC670939646}"/>
</file>

<file path=customXml/itemProps3.xml><?xml version="1.0" encoding="utf-8"?>
<ds:datastoreItem xmlns:ds="http://schemas.openxmlformats.org/officeDocument/2006/customXml" ds:itemID="{2D6EF41C-E987-4983-BA4A-DC50F646120C}"/>
</file>

<file path=customXml/itemProps4.xml><?xml version="1.0" encoding="utf-8"?>
<ds:datastoreItem xmlns:ds="http://schemas.openxmlformats.org/officeDocument/2006/customXml" ds:itemID="{2FD5A416-7C36-41EC-BD5F-3671A9DB88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Ficha</vt:lpstr>
      <vt:lpstr>LAS PALMAS</vt:lpstr>
      <vt:lpstr>INTEGRACIÓN COMUNITARIA</vt:lpstr>
      <vt:lpstr>Ficha!Área_de_impresión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VICTIMAS-GPE-DNP</dc:creator>
  <cp:keywords/>
  <dc:description/>
  <cp:lastModifiedBy>DNP-GPE Víctimas</cp:lastModifiedBy>
  <cp:revision/>
  <dcterms:created xsi:type="dcterms:W3CDTF">2016-08-02T22:24:09Z</dcterms:created>
  <dcterms:modified xsi:type="dcterms:W3CDTF">2016-11-21T22:44:11Z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0x01010B005296897013BAF84B858553682CCFA4C2005ECB757A642A5045B43ADD92E3B59AF6</vt:lpwstr>
  </property>
  <property fmtid="{D5CDD505-2E9C-101B-9397-08002B2CF9AE}" pid="3" name="_dlc_DocIdItemGuid">
    <vt:lpwstr>578ea100-9005-49e8-a8e5-005595a6cd6e</vt:lpwstr>
  </property>
</Properties>
</file>